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can0017\Desktop\děkan rozpočty\"/>
    </mc:Choice>
  </mc:AlternateContent>
  <xr:revisionPtr revIDLastSave="0" documentId="13_ncr:1_{A107359F-64CE-42DB-BA55-48797DE2F877}" xr6:coauthVersionLast="36" xr6:coauthVersionMax="36" xr10:uidLastSave="{00000000-0000-0000-0000-000000000000}"/>
  <bookViews>
    <workbookView xWindow="0" yWindow="0" windowWidth="27870" windowHeight="13320" activeTab="1" xr2:uid="{00000000-000D-0000-FFFF-FFFF00000000}"/>
  </bookViews>
  <sheets>
    <sheet name="Rekapitulace stavby" sheetId="1" r:id="rId1"/>
    <sheet name="01 - Úpravy a modernizace..." sheetId="2" r:id="rId2"/>
  </sheets>
  <definedNames>
    <definedName name="_xlnm._FilterDatabase" localSheetId="1" hidden="1">'01 - Úpravy a modernizace...'!$C$129:$K$334</definedName>
    <definedName name="_xlnm.Print_Titles" localSheetId="1">'01 - Úpravy a modernizace...'!$129:$129</definedName>
    <definedName name="_xlnm.Print_Titles" localSheetId="0">'Rekapitulace stavby'!$92:$92</definedName>
    <definedName name="_xlnm.Print_Area" localSheetId="1">'01 - Úpravy a modernizace...'!$C$4:$J$76,'01 - Úpravy a modernizace...'!$C$82:$J$111,'01 - Úpravy a modernizace...'!$C$117:$J$334</definedName>
    <definedName name="_xlnm.Print_Area" localSheetId="0">'Rekapitulace stavby'!$D$4:$AO$76,'Rekapitulace stavby'!$C$82:$AQ$96</definedName>
  </definedNames>
  <calcPr calcId="191029"/>
</workbook>
</file>

<file path=xl/calcChain.xml><?xml version="1.0" encoding="utf-8"?>
<calcChain xmlns="http://schemas.openxmlformats.org/spreadsheetml/2006/main">
  <c r="BK227" i="2" l="1"/>
  <c r="BI227" i="2"/>
  <c r="BH227" i="2"/>
  <c r="BG227" i="2"/>
  <c r="BF227" i="2"/>
  <c r="T227" i="2"/>
  <c r="R227" i="2"/>
  <c r="P227" i="2"/>
  <c r="J227" i="2"/>
  <c r="BE227" i="2" s="1"/>
  <c r="BK226" i="2"/>
  <c r="BI226" i="2"/>
  <c r="BH226" i="2"/>
  <c r="BG226" i="2"/>
  <c r="BF226" i="2"/>
  <c r="T226" i="2"/>
  <c r="R226" i="2"/>
  <c r="P226" i="2"/>
  <c r="J226" i="2"/>
  <c r="BE226" i="2" s="1"/>
  <c r="J37" i="2" l="1"/>
  <c r="J36" i="2"/>
  <c r="AY95" i="1"/>
  <c r="J35" i="2"/>
  <c r="AX95" i="1" s="1"/>
  <c r="BI333" i="2"/>
  <c r="BH333" i="2"/>
  <c r="BG333" i="2"/>
  <c r="BF333" i="2"/>
  <c r="T333" i="2"/>
  <c r="R333" i="2"/>
  <c r="P333" i="2"/>
  <c r="BI331" i="2"/>
  <c r="BH331" i="2"/>
  <c r="BG331" i="2"/>
  <c r="BF331" i="2"/>
  <c r="T331" i="2"/>
  <c r="R331" i="2"/>
  <c r="P331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R236" i="2"/>
  <c r="P236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T198" i="2" s="1"/>
  <c r="R199" i="2"/>
  <c r="R198" i="2" s="1"/>
  <c r="P199" i="2"/>
  <c r="P198" i="2" s="1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T167" i="2" s="1"/>
  <c r="R168" i="2"/>
  <c r="R167" i="2" s="1"/>
  <c r="P168" i="2"/>
  <c r="P167" i="2" s="1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57" i="2"/>
  <c r="BH157" i="2"/>
  <c r="BG157" i="2"/>
  <c r="BF157" i="2"/>
  <c r="T157" i="2"/>
  <c r="R157" i="2"/>
  <c r="P157" i="2"/>
  <c r="BI144" i="2"/>
  <c r="BH144" i="2"/>
  <c r="BG144" i="2"/>
  <c r="BF144" i="2"/>
  <c r="T144" i="2"/>
  <c r="R144" i="2"/>
  <c r="P144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J127" i="2"/>
  <c r="J126" i="2"/>
  <c r="F126" i="2"/>
  <c r="F124" i="2"/>
  <c r="E122" i="2"/>
  <c r="J92" i="2"/>
  <c r="J91" i="2"/>
  <c r="F91" i="2"/>
  <c r="F89" i="2"/>
  <c r="E87" i="2"/>
  <c r="J18" i="2"/>
  <c r="E18" i="2"/>
  <c r="F127" i="2" s="1"/>
  <c r="J17" i="2"/>
  <c r="J12" i="2"/>
  <c r="J124" i="2" s="1"/>
  <c r="E7" i="2"/>
  <c r="E120" i="2" s="1"/>
  <c r="L90" i="1"/>
  <c r="AM90" i="1"/>
  <c r="AM89" i="1"/>
  <c r="L89" i="1"/>
  <c r="AM87" i="1"/>
  <c r="L87" i="1"/>
  <c r="L85" i="1"/>
  <c r="L84" i="1"/>
  <c r="BK333" i="2"/>
  <c r="J310" i="2"/>
  <c r="BK287" i="2"/>
  <c r="J259" i="2"/>
  <c r="BK247" i="2"/>
  <c r="J203" i="2"/>
  <c r="BK191" i="2"/>
  <c r="J164" i="2"/>
  <c r="AS94" i="1"/>
  <c r="J320" i="2"/>
  <c r="J287" i="2"/>
  <c r="BK265" i="2"/>
  <c r="J240" i="2"/>
  <c r="J224" i="2"/>
  <c r="J178" i="2"/>
  <c r="BK306" i="2"/>
  <c r="BK282" i="2"/>
  <c r="J265" i="2"/>
  <c r="J247" i="2"/>
  <c r="BK236" i="2"/>
  <c r="J228" i="2"/>
  <c r="J191" i="2"/>
  <c r="J165" i="2"/>
  <c r="BK133" i="2"/>
  <c r="BK299" i="2"/>
  <c r="J267" i="2"/>
  <c r="J244" i="2"/>
  <c r="J209" i="2"/>
  <c r="BK199" i="2"/>
  <c r="BK171" i="2"/>
  <c r="J157" i="2"/>
  <c r="BK317" i="2"/>
  <c r="BK290" i="2"/>
  <c r="J282" i="2"/>
  <c r="J250" i="2"/>
  <c r="J199" i="2"/>
  <c r="J174" i="2"/>
  <c r="J171" i="2"/>
  <c r="J133" i="2"/>
  <c r="BK310" i="2"/>
  <c r="J299" i="2"/>
  <c r="BK267" i="2"/>
  <c r="J255" i="2"/>
  <c r="BK228" i="2"/>
  <c r="BK179" i="2"/>
  <c r="BK144" i="2"/>
  <c r="J290" i="2"/>
  <c r="J273" i="2"/>
  <c r="BK255" i="2"/>
  <c r="BK244" i="2"/>
  <c r="BK232" i="2"/>
  <c r="BK224" i="2"/>
  <c r="BK205" i="2"/>
  <c r="J189" i="2"/>
  <c r="BK157" i="2"/>
  <c r="BK331" i="2"/>
  <c r="J301" i="2"/>
  <c r="BK268" i="2"/>
  <c r="BK258" i="2"/>
  <c r="J230" i="2"/>
  <c r="J193" i="2"/>
  <c r="BK168" i="2"/>
  <c r="J140" i="2"/>
  <c r="J331" i="2"/>
  <c r="BK308" i="2"/>
  <c r="BK283" i="2"/>
  <c r="J253" i="2"/>
  <c r="J220" i="2"/>
  <c r="BK193" i="2"/>
  <c r="BK173" i="2"/>
  <c r="BK136" i="2"/>
  <c r="J333" i="2"/>
  <c r="J306" i="2"/>
  <c r="J286" i="2"/>
  <c r="J263" i="2"/>
  <c r="J236" i="2"/>
  <c r="BK220" i="2"/>
  <c r="BK174" i="2"/>
  <c r="BK140" i="2"/>
  <c r="BK286" i="2"/>
  <c r="J268" i="2"/>
  <c r="BK250" i="2"/>
  <c r="BK240" i="2"/>
  <c r="BK230" i="2"/>
  <c r="BK209" i="2"/>
  <c r="J196" i="2"/>
  <c r="J168" i="2"/>
  <c r="J136" i="2"/>
  <c r="J317" i="2"/>
  <c r="BK273" i="2"/>
  <c r="BK263" i="2"/>
  <c r="J241" i="2"/>
  <c r="J205" i="2"/>
  <c r="BK189" i="2"/>
  <c r="BK165" i="2"/>
  <c r="J308" i="2"/>
  <c r="J283" i="2"/>
  <c r="J258" i="2"/>
  <c r="J232" i="2"/>
  <c r="J212" i="2"/>
  <c r="J173" i="2"/>
  <c r="BK301" i="2"/>
  <c r="BK271" i="2"/>
  <c r="BK253" i="2"/>
  <c r="BK241" i="2"/>
  <c r="J231" i="2"/>
  <c r="BK212" i="2"/>
  <c r="BK203" i="2"/>
  <c r="BK178" i="2"/>
  <c r="J144" i="2"/>
  <c r="BK320" i="2"/>
  <c r="J271" i="2"/>
  <c r="BK259" i="2"/>
  <c r="BK231" i="2"/>
  <c r="BK196" i="2"/>
  <c r="J179" i="2"/>
  <c r="BK164" i="2"/>
  <c r="R132" i="2" l="1"/>
  <c r="P170" i="2"/>
  <c r="T170" i="2"/>
  <c r="T177" i="2"/>
  <c r="R188" i="2"/>
  <c r="BK202" i="2"/>
  <c r="J202" i="2" s="1"/>
  <c r="J105" i="2" s="1"/>
  <c r="R202" i="2"/>
  <c r="P211" i="2"/>
  <c r="BK252" i="2"/>
  <c r="J252" i="2" s="1"/>
  <c r="J107" i="2" s="1"/>
  <c r="T252" i="2"/>
  <c r="BK289" i="2"/>
  <c r="J289" i="2" s="1"/>
  <c r="J109" i="2" s="1"/>
  <c r="BK132" i="2"/>
  <c r="J132" i="2" s="1"/>
  <c r="J98" i="2" s="1"/>
  <c r="T132" i="2"/>
  <c r="BK170" i="2"/>
  <c r="J170" i="2" s="1"/>
  <c r="J100" i="2" s="1"/>
  <c r="BK177" i="2"/>
  <c r="J177" i="2" s="1"/>
  <c r="J101" i="2" s="1"/>
  <c r="R177" i="2"/>
  <c r="P188" i="2"/>
  <c r="BK211" i="2"/>
  <c r="J211" i="2" s="1"/>
  <c r="J106" i="2" s="1"/>
  <c r="R211" i="2"/>
  <c r="P252" i="2"/>
  <c r="BK270" i="2"/>
  <c r="J270" i="2" s="1"/>
  <c r="J108" i="2" s="1"/>
  <c r="R270" i="2"/>
  <c r="P289" i="2"/>
  <c r="R289" i="2"/>
  <c r="BK319" i="2"/>
  <c r="J319" i="2" s="1"/>
  <c r="J110" i="2" s="1"/>
  <c r="R319" i="2"/>
  <c r="P132" i="2"/>
  <c r="P131" i="2" s="1"/>
  <c r="R170" i="2"/>
  <c r="P177" i="2"/>
  <c r="BK188" i="2"/>
  <c r="J188" i="2" s="1"/>
  <c r="J102" i="2" s="1"/>
  <c r="T188" i="2"/>
  <c r="P202" i="2"/>
  <c r="T202" i="2"/>
  <c r="T211" i="2"/>
  <c r="R252" i="2"/>
  <c r="P270" i="2"/>
  <c r="T270" i="2"/>
  <c r="T289" i="2"/>
  <c r="P319" i="2"/>
  <c r="T319" i="2"/>
  <c r="BK198" i="2"/>
  <c r="J198" i="2"/>
  <c r="J103" i="2" s="1"/>
  <c r="BK167" i="2"/>
  <c r="J167" i="2" s="1"/>
  <c r="J99" i="2" s="1"/>
  <c r="E85" i="2"/>
  <c r="J89" i="2"/>
  <c r="F92" i="2"/>
  <c r="BE144" i="2"/>
  <c r="BE173" i="2"/>
  <c r="BE174" i="2"/>
  <c r="BE191" i="2"/>
  <c r="BE212" i="2"/>
  <c r="BE220" i="2"/>
  <c r="BE232" i="2"/>
  <c r="BE241" i="2"/>
  <c r="BE250" i="2"/>
  <c r="BE282" i="2"/>
  <c r="BE283" i="2"/>
  <c r="BE287" i="2"/>
  <c r="BE299" i="2"/>
  <c r="BE310" i="2"/>
  <c r="BE320" i="2"/>
  <c r="BE333" i="2"/>
  <c r="BE136" i="2"/>
  <c r="BE171" i="2"/>
  <c r="BE258" i="2"/>
  <c r="BE308" i="2"/>
  <c r="BE133" i="2"/>
  <c r="BE164" i="2"/>
  <c r="BE168" i="2"/>
  <c r="BE189" i="2"/>
  <c r="BE193" i="2"/>
  <c r="BE196" i="2"/>
  <c r="BE199" i="2"/>
  <c r="BE203" i="2"/>
  <c r="BE209" i="2"/>
  <c r="BE230" i="2"/>
  <c r="BE244" i="2"/>
  <c r="BE247" i="2"/>
  <c r="BE259" i="2"/>
  <c r="BE268" i="2"/>
  <c r="BE273" i="2"/>
  <c r="BE290" i="2"/>
  <c r="BE301" i="2"/>
  <c r="BE306" i="2"/>
  <c r="BE317" i="2"/>
  <c r="BE140" i="2"/>
  <c r="BE157" i="2"/>
  <c r="BE165" i="2"/>
  <c r="BE178" i="2"/>
  <c r="BE179" i="2"/>
  <c r="BE205" i="2"/>
  <c r="BE224" i="2"/>
  <c r="BE228" i="2"/>
  <c r="BE231" i="2"/>
  <c r="BE236" i="2"/>
  <c r="BE240" i="2"/>
  <c r="BE253" i="2"/>
  <c r="BE255" i="2"/>
  <c r="BE263" i="2"/>
  <c r="BE265" i="2"/>
  <c r="BE267" i="2"/>
  <c r="BE271" i="2"/>
  <c r="BE286" i="2"/>
  <c r="BE331" i="2"/>
  <c r="F35" i="2"/>
  <c r="BB95" i="1" s="1"/>
  <c r="BB94" i="1" s="1"/>
  <c r="W31" i="1" s="1"/>
  <c r="J34" i="2"/>
  <c r="AW95" i="1" s="1"/>
  <c r="F34" i="2"/>
  <c r="BA95" i="1" s="1"/>
  <c r="BA94" i="1" s="1"/>
  <c r="W30" i="1" s="1"/>
  <c r="F37" i="2"/>
  <c r="BD95" i="1" s="1"/>
  <c r="BD94" i="1" s="1"/>
  <c r="W33" i="1" s="1"/>
  <c r="F36" i="2"/>
  <c r="BC95" i="1" s="1"/>
  <c r="BC94" i="1" s="1"/>
  <c r="W32" i="1" s="1"/>
  <c r="T131" i="2" l="1"/>
  <c r="R201" i="2"/>
  <c r="P201" i="2"/>
  <c r="P130" i="2" s="1"/>
  <c r="AU95" i="1" s="1"/>
  <c r="AU94" i="1" s="1"/>
  <c r="T201" i="2"/>
  <c r="R131" i="2"/>
  <c r="BK201" i="2"/>
  <c r="J201" i="2" s="1"/>
  <c r="J104" i="2" s="1"/>
  <c r="BK131" i="2"/>
  <c r="J131" i="2" s="1"/>
  <c r="J97" i="2" s="1"/>
  <c r="F33" i="2"/>
  <c r="AZ95" i="1" s="1"/>
  <c r="AZ94" i="1" s="1"/>
  <c r="W29" i="1" s="1"/>
  <c r="AX94" i="1"/>
  <c r="AY94" i="1"/>
  <c r="J33" i="2"/>
  <c r="AV95" i="1" s="1"/>
  <c r="AT95" i="1" s="1"/>
  <c r="AW94" i="1"/>
  <c r="AK30" i="1" s="1"/>
  <c r="R130" i="2" l="1"/>
  <c r="T130" i="2"/>
  <c r="BK130" i="2"/>
  <c r="J130" i="2" s="1"/>
  <c r="J96" i="2" s="1"/>
  <c r="AV94" i="1"/>
  <c r="AK29" i="1" s="1"/>
  <c r="J30" i="2" l="1"/>
  <c r="AG95" i="1" s="1"/>
  <c r="AG94" i="1" s="1"/>
  <c r="AK26" i="1" s="1"/>
  <c r="AT94" i="1"/>
  <c r="J39" i="2" l="1"/>
  <c r="AN94" i="1"/>
  <c r="AN95" i="1"/>
  <c r="AK35" i="1"/>
</calcChain>
</file>

<file path=xl/sharedStrings.xml><?xml version="1.0" encoding="utf-8"?>
<sst xmlns="http://schemas.openxmlformats.org/spreadsheetml/2006/main" count="2138" uniqueCount="453">
  <si>
    <t>Export Komplet</t>
  </si>
  <si>
    <t/>
  </si>
  <si>
    <t>2.0</t>
  </si>
  <si>
    <t>False</t>
  </si>
  <si>
    <t>{3f375c8e-48b5-444a-af0b-24b11addebf3}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</si>
  <si>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</si>
  <si>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</si>
  <si>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</si>
  <si>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</si>
  <si>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</si>
  <si>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</si>
  <si>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</si>
  <si>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</si>
  <si>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Stavba:</t>
  </si>
  <si>
    <t>Slezská univerzita - p. č. 1210/8</t>
  </si>
  <si>
    <t>KSO:</t>
  </si>
  <si>
    <t>CC-CZ:</t>
  </si>
  <si>
    <t>Místo:</t>
  </si>
  <si>
    <t>Karviná</t>
  </si>
  <si>
    <t>Datum:</t>
  </si>
  <si>
    <t>10. 2. 2025</t>
  </si>
  <si>
    <t>Zadavatel:</t>
  </si>
  <si>
    <t>IČ:</t>
  </si>
  <si>
    <t>Slezská univerzita v Opavě</t>
  </si>
  <si>
    <t>DIČ:</t>
  </si>
  <si>
    <t>Zhotovitel:</t>
  </si>
  <si>
    <t xml:space="preserve"> </t>
  </si>
  <si>
    <t>Projektant:</t>
  </si>
  <si>
    <t>ing. Kateřina Swiatková</t>
  </si>
  <si>
    <t>True</t>
  </si>
  <si>
    <t>Zpracovatel:</t>
  </si>
  <si>
    <t>ing. Jiří Krejča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</si>
  <si>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</si>
  <si>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</si>
  <si>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</si>
  <si>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</si>
  <si>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</si>
  <si>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</si>
  <si>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</si>
  <si>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</si>
  <si>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</si>
  <si>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</si>
  <si>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</si>
  <si>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</si>
  <si>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</si>
  <si>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</si>
  <si>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</si>
  <si>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</si>
  <si>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</si>
  <si>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</si>
  <si>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</si>
  <si>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</si>
  <si>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</si>
  <si>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</si>
  <si>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</si>
  <si>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</si>
  <si>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</si>
  <si>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</si>
  <si>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</si>
  <si>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</si>
  <si>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</si>
  <si>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</si>
  <si>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</si>
  <si>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</si>
  <si>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</si>
  <si>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</si>
  <si>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</si>
  <si>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</si>
  <si>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</si>
  <si>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</si>
  <si>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</si>
  <si>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</si>
  <si>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</si>
  <si>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</si>
  <si>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</si>
  <si>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</si>
  <si>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</si>
  <si>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</si>
  <si>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</si>
  <si>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Úpravy a modernizace - kancelář děkana</t>
  </si>
  <si>
    <t>STA</t>
  </si>
  <si>
    <t>1</t>
  </si>
  <si>
    <t>{71e58eba-fcbe-4339-adaf-5165e23aea68}</t>
  </si>
  <si>
    <t>2</t>
  </si>
  <si>
    <t>KRYCÍ LIST SOUPISU PRACÍ</t>
  </si>
  <si>
    <t>Objekt:</t>
  </si>
  <si>
    <t>01 - Úpravy a modernizace - kancelář děkana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</si>
  <si>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</si>
  <si>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</si>
  <si>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</si>
  <si>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</si>
  <si>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</si>
  <si>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</si>
  <si>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61 - Úprava povrchů vnitřních</t>
  </si>
  <si>
    <t xml:space="preserve">    94 - Lešení</t>
  </si>
  <si>
    <t xml:space="preserve">    95 - Dokončovací konstrukce a práce </t>
  </si>
  <si>
    <t xml:space="preserve">    97 - Ostatní bourací práce</t>
  </si>
  <si>
    <t xml:space="preserve">    997 - Doprava suti a vybouraných hmot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</si>
  <si>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</si>
  <si>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</si>
  <si>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</si>
  <si>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</si>
  <si>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</si>
  <si>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781 - Obklady keramické</t>
  </si>
  <si>
    <t xml:space="preserve">    783 - Nátěry</t>
  </si>
  <si>
    <t xml:space="preserve">    784 - Malby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</si>
  <si>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</si>
  <si>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</si>
  <si>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</si>
  <si>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</si>
  <si>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</si>
  <si>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</si>
  <si>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</si>
  <si>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</si>
  <si>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</si>
  <si>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</si>
  <si>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</si>
  <si>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</si>
  <si>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</si>
  <si>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</si>
  <si>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</si>
  <si>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</si>
  <si>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61</t>
  </si>
  <si>
    <t>Úprava povrchů vnitřních</t>
  </si>
  <si>
    <t>K</t>
  </si>
  <si>
    <t>612131121</t>
  </si>
  <si>
    <t xml:space="preserve">Penetrační disperzní nátěr vnitřních stěn </t>
  </si>
  <si>
    <t>m2</t>
  </si>
  <si>
    <t>4</t>
  </si>
  <si>
    <t>41387506</t>
  </si>
  <si>
    <t>Online PSC</t>
  </si>
  <si>
    <t>https://podminky.urs.cz/item/CS_URS_2025_01/612131121</t>
  </si>
  <si>
    <t>VV</t>
  </si>
  <si>
    <t>27,22+62,78</t>
  </si>
  <si>
    <t>612111111</t>
  </si>
  <si>
    <t>Vyspravení celoplošné cementovou stěrkou vnitřních stěn betonových nebo železobetonových</t>
  </si>
  <si>
    <t>1158574218</t>
  </si>
  <si>
    <t>https://podminky.urs.cz/item/CS_URS_2025_01/612111111</t>
  </si>
  <si>
    <t>"3</t>
  </si>
  <si>
    <t>6,20*2,85</t>
  </si>
  <si>
    <t>3</t>
  </si>
  <si>
    <t>612321121</t>
  </si>
  <si>
    <t xml:space="preserve">Vápenocementová omítka hladká jednovrstvá vnitřních stěn </t>
  </si>
  <si>
    <t>-391024906</t>
  </si>
  <si>
    <t>https://podminky.urs.cz/item/CS_URS_2025_01/612321121</t>
  </si>
  <si>
    <t>"2+3+4</t>
  </si>
  <si>
    <t>27,22</t>
  </si>
  <si>
    <t>612341121</t>
  </si>
  <si>
    <t>Sádrová omítka hladká jednovrstvá vnitřních stěn</t>
  </si>
  <si>
    <t>59968552</t>
  </si>
  <si>
    <t>https://podminky.urs.cz/item/CS_URS_2025_01/612341121</t>
  </si>
  <si>
    <t>(9,24+7,78+0,88)*2*2,95</t>
  </si>
  <si>
    <t>"odpočet otvorů</t>
  </si>
  <si>
    <t>-((1,5*2,1)*6+(0,7*2,0)+(0,8*2,0)*2)</t>
  </si>
  <si>
    <t>"přípočet ostění</t>
  </si>
  <si>
    <t>(5,7*0,20)*6</t>
  </si>
  <si>
    <t>0,05</t>
  </si>
  <si>
    <t>Mezisoučet</t>
  </si>
  <si>
    <t>"odpočet keramického obkladu</t>
  </si>
  <si>
    <t>-27,22</t>
  </si>
  <si>
    <t>Součet</t>
  </si>
  <si>
    <t>5</t>
  </si>
  <si>
    <t>622143005</t>
  </si>
  <si>
    <t>Montáž omítníků plastových, pozinkovaných nebo dřevěných</t>
  </si>
  <si>
    <t>m</t>
  </si>
  <si>
    <t>-70875960</t>
  </si>
  <si>
    <t>https://podminky.urs.cz/item/CS_URS_2025_01/622143005</t>
  </si>
  <si>
    <t>"zdi</t>
  </si>
  <si>
    <t>2,95*5</t>
  </si>
  <si>
    <t>"ostění oken</t>
  </si>
  <si>
    <t>(2,1*9)+(1,5*6)+3,0</t>
  </si>
  <si>
    <t>6</t>
  </si>
  <si>
    <t>M</t>
  </si>
  <si>
    <t>59051516</t>
  </si>
  <si>
    <t>profil začišťovací PVC pro ostění vnitřních omítek</t>
  </si>
  <si>
    <t>8</t>
  </si>
  <si>
    <t>-1803741250</t>
  </si>
  <si>
    <t>7</t>
  </si>
  <si>
    <t>619996147</t>
  </si>
  <si>
    <t>Ochrana předmětů zakrytím geotextilií</t>
  </si>
  <si>
    <t>2116274394</t>
  </si>
  <si>
    <t>https://podminky.urs.cz/item/CS_URS_2025_01/619996147</t>
  </si>
  <si>
    <t>94</t>
  </si>
  <si>
    <t>Lešení</t>
  </si>
  <si>
    <t>949101111</t>
  </si>
  <si>
    <t>Lešení pomocné pro objekty pozemních staveb s lešeňovou podlahou v do 1,9 m zatížení do 150 kg/m2</t>
  </si>
  <si>
    <t>-2018457931</t>
  </si>
  <si>
    <t>https://podminky.urs.cz/item/CS_URS_2025_01/949101111</t>
  </si>
  <si>
    <t>95</t>
  </si>
  <si>
    <t xml:space="preserve">Dokončovací konstrukce a práce </t>
  </si>
  <si>
    <t>9</t>
  </si>
  <si>
    <t>751711813</t>
  </si>
  <si>
    <t>Demontáž klimatizační jednotky vnitřní nástěnné o výkonu přes 5 do 6,5 kW</t>
  </si>
  <si>
    <t>kus</t>
  </si>
  <si>
    <t>16</t>
  </si>
  <si>
    <t>1040439898</t>
  </si>
  <si>
    <t>https://podminky.urs.cz/item/CS_URS_2025_01/751711813</t>
  </si>
  <si>
    <t>10</t>
  </si>
  <si>
    <t>951001</t>
  </si>
  <si>
    <t>Demontáž požárního čidla</t>
  </si>
  <si>
    <t>ks</t>
  </si>
  <si>
    <t>-2051810420</t>
  </si>
  <si>
    <t>11</t>
  </si>
  <si>
    <t>952901111</t>
  </si>
  <si>
    <t>Vyčištění budov občanské výstavby při výšce podlaží do 4 m</t>
  </si>
  <si>
    <t>-1849382269</t>
  </si>
  <si>
    <t>https://podminky.urs.cz/item/CS_URS_2025_01/952901111</t>
  </si>
  <si>
    <t>62,2</t>
  </si>
  <si>
    <t>97</t>
  </si>
  <si>
    <t>Ostatní bourací práce</t>
  </si>
  <si>
    <t>971001</t>
  </si>
  <si>
    <t>Demontáž TV - LED</t>
  </si>
  <si>
    <t>-1908618741</t>
  </si>
  <si>
    <t>13</t>
  </si>
  <si>
    <t>978013191</t>
  </si>
  <si>
    <t>Otlučení vnitřní vápenné nebo vápenocementové omítky stěn v rozsahu přes 50 do 100 %</t>
  </si>
  <si>
    <t>-1188166094</t>
  </si>
  <si>
    <t>https://podminky.urs.cz/item/CS_URS_2025_01/978013191</t>
  </si>
  <si>
    <t>997</t>
  </si>
  <si>
    <t>Doprava suti a vybouraných hmot</t>
  </si>
  <si>
    <t>14</t>
  </si>
  <si>
    <t>997013211</t>
  </si>
  <si>
    <t>Vnitrostaveništní doprava suti a vybouraných hmot pro budovy v do 6 m ručně</t>
  </si>
  <si>
    <t>t</t>
  </si>
  <si>
    <t>-303055393</t>
  </si>
  <si>
    <t>https://podminky.urs.cz/item/CS_URS_2025_01/997013211</t>
  </si>
  <si>
    <t>15</t>
  </si>
  <si>
    <t>997013501</t>
  </si>
  <si>
    <t>Odvoz suti a vybouraných hmot na skládku nebo meziskládku do 1 km se složením</t>
  </si>
  <si>
    <t>-496740412</t>
  </si>
  <si>
    <t>https://podminky.urs.cz/item/CS_URS_2025_01/997013501</t>
  </si>
  <si>
    <t>997013509</t>
  </si>
  <si>
    <t>Příplatek k odvozu suti a vybouraných hmot na skládku ZKD 1 km přes 1 km</t>
  </si>
  <si>
    <t>190170432</t>
  </si>
  <si>
    <t>https://podminky.urs.cz/item/CS_URS_2025_01/997013509</t>
  </si>
  <si>
    <t>7,434*11 'Přepočtené koeficientem množství</t>
  </si>
  <si>
    <t>17</t>
  </si>
  <si>
    <t>997013601</t>
  </si>
  <si>
    <t xml:space="preserve">Poplatek za uložení na skládce </t>
  </si>
  <si>
    <t>1162827764</t>
  </si>
  <si>
    <t>https://podminky.urs.cz/item/CS_URS_2025_01/997013601</t>
  </si>
  <si>
    <t>998</t>
  </si>
  <si>
    <t>Přesun hmot</t>
  </si>
  <si>
    <t>18</t>
  </si>
  <si>
    <t>998018002</t>
  </si>
  <si>
    <t>Přesun hmot pro budovy ruční pro budovy v přes 6 do 12 m</t>
  </si>
  <si>
    <t>-1301105368</t>
  </si>
  <si>
    <t>https://podminky.urs.cz/item/CS_URS_2025_01/998018002</t>
  </si>
  <si>
    <t>PSV</t>
  </si>
  <si>
    <t>Práce a dodávky PSV</t>
  </si>
  <si>
    <t>763</t>
  </si>
  <si>
    <t>Konstrukce suché výstavby</t>
  </si>
  <si>
    <t>19</t>
  </si>
  <si>
    <t>763131531</t>
  </si>
  <si>
    <t>SDK podhled deska 1xDF 12,5 bez izolace jednovrstvá spodní kce profil CD+UD EI 15</t>
  </si>
  <si>
    <t>1906777847</t>
  </si>
  <si>
    <t>https://podminky.urs.cz/item/CS_URS_2025_01/763131531</t>
  </si>
  <si>
    <t>20</t>
  </si>
  <si>
    <t>763131714</t>
  </si>
  <si>
    <t>SDK podhled základní penetrační nátěr</t>
  </si>
  <si>
    <t>-218083440</t>
  </si>
  <si>
    <t>https://podminky.urs.cz/item/CS_URS_2025_01/763131714</t>
  </si>
  <si>
    <t>"9</t>
  </si>
  <si>
    <t>"10</t>
  </si>
  <si>
    <t>998763120</t>
  </si>
  <si>
    <t>Přesun hmot pro dřevostavby ruční v objektech v do 6 m</t>
  </si>
  <si>
    <t>-371817602</t>
  </si>
  <si>
    <t>https://podminky.urs.cz/item/CS_URS_2025_01/998763120</t>
  </si>
  <si>
    <t>766</t>
  </si>
  <si>
    <t>Konstrukce truhlářské</t>
  </si>
  <si>
    <t>766411811</t>
  </si>
  <si>
    <t>Demontáž truhlářského obložení stěn z panelů plochy do 1,5 m2</t>
  </si>
  <si>
    <t>890890435</t>
  </si>
  <si>
    <t>https://podminky.urs.cz/item/CS_URS_2025_01/766411811</t>
  </si>
  <si>
    <t>(9,2+1,2+2,1)*2,95</t>
  </si>
  <si>
    <t>-(0,7+0,8+0,9)*2,0</t>
  </si>
  <si>
    <t>-0,075</t>
  </si>
  <si>
    <t>766417831</t>
  </si>
  <si>
    <t xml:space="preserve">Demontáž podkladového roštu </t>
  </si>
  <si>
    <t>796332399</t>
  </si>
  <si>
    <t>https://podminky.urs.cz/item/CS_URS_2025_01/766417831</t>
  </si>
  <si>
    <t>(3,0*14)+(12,5*6)</t>
  </si>
  <si>
    <t>76641182R</t>
  </si>
  <si>
    <t>Demontáž, montáž a dodávka nových krytů  radiátorů</t>
  </si>
  <si>
    <t>-820076198</t>
  </si>
  <si>
    <t>(9,2+3,4)*(0,5+0,70)</t>
  </si>
  <si>
    <t>766660001</t>
  </si>
  <si>
    <t>Montáž dveřních křídel otvíravých jednokřídlových š do 0,8 m do ocelové zárubně</t>
  </si>
  <si>
    <t>719262183</t>
  </si>
  <si>
    <t>https://podminky.urs.cz/item/CS_URS_2025_01/766660001</t>
  </si>
  <si>
    <t>61164071</t>
  </si>
  <si>
    <t>dveře jednokřídlové 70x197 cm</t>
  </si>
  <si>
    <t>32</t>
  </si>
  <si>
    <t>-401503033</t>
  </si>
  <si>
    <t>61164072</t>
  </si>
  <si>
    <t>dveře jednokřídlové 80, 90x197 cm odhlučněné</t>
  </si>
  <si>
    <t>1926559724</t>
  </si>
  <si>
    <t>766662812</t>
  </si>
  <si>
    <t xml:space="preserve">Demontáž dveřních dveřních prahů </t>
  </si>
  <si>
    <t>-383600813</t>
  </si>
  <si>
    <t>https://podminky.urs.cz/item/CS_URS_2025_01/766662812</t>
  </si>
  <si>
    <t>766691915</t>
  </si>
  <si>
    <t>Vyvěšení dřevěných křídel dveří pl přes 2 m2 (9)</t>
  </si>
  <si>
    <t>1533114531</t>
  </si>
  <si>
    <t>https://podminky.urs.cz/item/CS_URS_2025_01/766691915</t>
  </si>
  <si>
    <t>76669523R</t>
  </si>
  <si>
    <t>Práh dveří jednokřídlových , hliníkový - D+M</t>
  </si>
  <si>
    <t>-1652506546</t>
  </si>
  <si>
    <t>76682581R</t>
  </si>
  <si>
    <t>Demontáž  nábytku</t>
  </si>
  <si>
    <t>soub</t>
  </si>
  <si>
    <t>926826058</t>
  </si>
  <si>
    <t>766901</t>
  </si>
  <si>
    <t>Demontáž garnýže</t>
  </si>
  <si>
    <t>950260597</t>
  </si>
  <si>
    <t>"2</t>
  </si>
  <si>
    <t>8,5+3,4</t>
  </si>
  <si>
    <t>766902</t>
  </si>
  <si>
    <t>Demontáž a zpětné osazení stolu děkana</t>
  </si>
  <si>
    <t>1860485914</t>
  </si>
  <si>
    <t>"11</t>
  </si>
  <si>
    <t>998766121</t>
  </si>
  <si>
    <t>Přesun hmot pro kce truhlářské ruční v objektech v do 6 m</t>
  </si>
  <si>
    <t>-1329742165</t>
  </si>
  <si>
    <t>https://podminky.urs.cz/item/CS_URS_2025_01/998766121</t>
  </si>
  <si>
    <t>776</t>
  </si>
  <si>
    <t>Podlahy povlakové</t>
  </si>
  <si>
    <t>776121321</t>
  </si>
  <si>
    <t>Penetrace savého podkladu povlakových podlah</t>
  </si>
  <si>
    <t>-608250194</t>
  </si>
  <si>
    <t>https://podminky.urs.cz/item/CS_URS_2025_01/776121321</t>
  </si>
  <si>
    <t>776410811</t>
  </si>
  <si>
    <t>Odstranění soklíků a lišt pryžových nebo plastových</t>
  </si>
  <si>
    <t>-1286523696</t>
  </si>
  <si>
    <t>https://podminky.urs.cz/item/CS_URS_2025_01/776410811</t>
  </si>
  <si>
    <t>(9,2+7,8+0,7)*2-(0,8+0,6+0,7)</t>
  </si>
  <si>
    <t>ANV.TD</t>
  </si>
  <si>
    <t>Podlahovina textilní - upřesní se dle výběru investora</t>
  </si>
  <si>
    <t>-763480653</t>
  </si>
  <si>
    <t>776201812</t>
  </si>
  <si>
    <t xml:space="preserve">Demontáž lepených povlakových podlah s podložkou </t>
  </si>
  <si>
    <t>-2057564762</t>
  </si>
  <si>
    <t>https://podminky.urs.cz/item/CS_URS_2025_01/776201812</t>
  </si>
  <si>
    <t>"8</t>
  </si>
  <si>
    <t>(9,24*5,68)+(4,63*2,1)-0,006</t>
  </si>
  <si>
    <t>776241121</t>
  </si>
  <si>
    <t>Položení koberců lepením</t>
  </si>
  <si>
    <t>2106449220</t>
  </si>
  <si>
    <t>https://podminky.urs.cz/item/CS_URS_2025_01/776241121</t>
  </si>
  <si>
    <t>776411112</t>
  </si>
  <si>
    <t>Montáž obvodových soklíků výšky do 100 mm</t>
  </si>
  <si>
    <t>553974752</t>
  </si>
  <si>
    <t>https://podminky.urs.cz/item/CS_URS_2025_01/776411112</t>
  </si>
  <si>
    <t>19416013</t>
  </si>
  <si>
    <t>lišta ukončovací nerezová 12,5mm</t>
  </si>
  <si>
    <t>-1805049435</t>
  </si>
  <si>
    <t>998776102</t>
  </si>
  <si>
    <t>Přesun hmot  pro podlahy povlakové v objektech v do 12 m</t>
  </si>
  <si>
    <t>-928785173</t>
  </si>
  <si>
    <t>https://podminky.urs.cz/item/CS_URS_2025_01/998776102</t>
  </si>
  <si>
    <t>781</t>
  </si>
  <si>
    <t>Obklady keramické</t>
  </si>
  <si>
    <t>781121011</t>
  </si>
  <si>
    <t>Nátěr penetrační na stěnu</t>
  </si>
  <si>
    <t>265847205</t>
  </si>
  <si>
    <t>https://podminky.urs.cz/item/CS_URS_2025_01/781121011</t>
  </si>
  <si>
    <t>781472332</t>
  </si>
  <si>
    <t>Montáž obkladů keramických reliéfních nebo z dekorů lepených cementovým flexibilním rychletuhnoucím lepidlem přes 0,5 do 2 ks/m2</t>
  </si>
  <si>
    <t>-330403851</t>
  </si>
  <si>
    <t>https://podminky.urs.cz/item/CS_URS_2025_01/781472332</t>
  </si>
  <si>
    <t>"pohled 1</t>
  </si>
  <si>
    <t>(3,6*1,8)-(1,4*0,8)</t>
  </si>
  <si>
    <t>"pohled 2</t>
  </si>
  <si>
    <t>(3,4+2,8)*0,5</t>
  </si>
  <si>
    <t>"pohled 3</t>
  </si>
  <si>
    <t>(2,1+4,6)*2,8</t>
  </si>
  <si>
    <t>59761105</t>
  </si>
  <si>
    <t>Obklad  keramický,  povrch reliéfní  s jedním rozměrem přes 800 do 1200mm tl do 10mm přes 0,5 do 2ks/m2</t>
  </si>
  <si>
    <t>-1162266530</t>
  </si>
  <si>
    <t>781492151</t>
  </si>
  <si>
    <t>Montáž profilů ukončovacích kladených do malty</t>
  </si>
  <si>
    <t>1271919621</t>
  </si>
  <si>
    <t>https://podminky.urs.cz/item/CS_URS_2025_01/781492151</t>
  </si>
  <si>
    <t>3,6+3,4+2,8+2,1+4,6</t>
  </si>
  <si>
    <t>941467830</t>
  </si>
  <si>
    <t>998781121</t>
  </si>
  <si>
    <t>Přesun hmotí pro obklady keramické  v objektech v do 6 m</t>
  </si>
  <si>
    <t>765902231</t>
  </si>
  <si>
    <t>https://podminky.urs.cz/item/CS_URS_2025_01/998781121</t>
  </si>
  <si>
    <t>783</t>
  </si>
  <si>
    <t>Nátěry</t>
  </si>
  <si>
    <t>783301311</t>
  </si>
  <si>
    <t>Odmaštění zámečnických konstrukcí vodou ředitelným odmašťovačem</t>
  </si>
  <si>
    <t>853274270</t>
  </si>
  <si>
    <t>https://podminky.urs.cz/item/CS_URS_2025_01/783301311</t>
  </si>
  <si>
    <t>"7 - radiátory ( 5 ks )</t>
  </si>
  <si>
    <t>((0,2*0,6)*2*27+(0,1*26))*5</t>
  </si>
  <si>
    <t>"tyče krytů radiátorů</t>
  </si>
  <si>
    <t>10,0</t>
  </si>
  <si>
    <t>"dveřní zárubně</t>
  </si>
  <si>
    <t>(4,7+(4,8*2))*0,25+0,025</t>
  </si>
  <si>
    <t>783314101</t>
  </si>
  <si>
    <t>Základní jednonásobný syntetický nátěr zámečnických konstrukcí</t>
  </si>
  <si>
    <t>1796337164</t>
  </si>
  <si>
    <t>https://podminky.urs.cz/item/CS_URS_2025_01/783314101</t>
  </si>
  <si>
    <t>783327101</t>
  </si>
  <si>
    <t>Krycí jednonásobný akrylátový nátěr zámečnických konstrukcí</t>
  </si>
  <si>
    <t>1500731858</t>
  </si>
  <si>
    <t>https://podminky.urs.cz/item/CS_URS_2025_01/783327101</t>
  </si>
  <si>
    <t>"rám + zárubně</t>
  </si>
  <si>
    <t>10,0+3,6</t>
  </si>
  <si>
    <t>783614141</t>
  </si>
  <si>
    <t>Základní jednonásobný syntetický nátěr litinových otopných těles</t>
  </si>
  <si>
    <t>-37045538</t>
  </si>
  <si>
    <t>https://podminky.urs.cz/item/CS_URS_2025_01/783614141</t>
  </si>
  <si>
    <t>783617147</t>
  </si>
  <si>
    <t>Krycí dvojnásobný syntetický nátěr litinových otopných těles</t>
  </si>
  <si>
    <t>2017790449</t>
  </si>
  <si>
    <t>https://podminky.urs.cz/item/CS_URS_2025_01/783617147</t>
  </si>
  <si>
    <t>783315101</t>
  </si>
  <si>
    <t>Mezinátěr jednonásobný syntetický standardní zámečnických konstrukcí</t>
  </si>
  <si>
    <t>-1343774961</t>
  </si>
  <si>
    <t>https://podminky.urs.cz/item/CS_URS_2025_01/783315101</t>
  </si>
  <si>
    <t>"rám</t>
  </si>
  <si>
    <t>(1,5+1,0)*2</t>
  </si>
  <si>
    <t>"pod parapety</t>
  </si>
  <si>
    <t>(0,65*2)*14+(14,0*2)*2+(0,4*2)*14</t>
  </si>
  <si>
    <t>783317101</t>
  </si>
  <si>
    <t>Krycí jednonásobný syntetický standardní nátěr zámečnických konstrukcí</t>
  </si>
  <si>
    <t>-1934163954</t>
  </si>
  <si>
    <t>https://podminky.urs.cz/item/CS_URS_2025_01/783317101</t>
  </si>
  <si>
    <t>784</t>
  </si>
  <si>
    <t>Malby</t>
  </si>
  <si>
    <t>784181111</t>
  </si>
  <si>
    <t>Základní silikátová jednonásobná bezbarvá penetrace podkladu v místnostech v do 3,80 m</t>
  </si>
  <si>
    <t>-1430472431</t>
  </si>
  <si>
    <t>https://podminky.urs.cz/item/CS_URS_2025_01/784181111</t>
  </si>
  <si>
    <t>"stěny</t>
  </si>
  <si>
    <t>"odpočet keramických obkladů obkladů</t>
  </si>
  <si>
    <t>"podhled</t>
  </si>
  <si>
    <t>784221101</t>
  </si>
  <si>
    <t>Dvojnásobné bílé malby ze směsí za sucha dobře otěruvzdorných v místnostech do 3,80 m</t>
  </si>
  <si>
    <t>1280211222</t>
  </si>
  <si>
    <t>https://podminky.urs.cz/item/CS_URS_2025_01/784221101</t>
  </si>
  <si>
    <t>784221053</t>
  </si>
  <si>
    <t>Příplatek k cenám 1x maleb za sucha otěruvzdorných za barevnou malbu v odstínu středně sytém</t>
  </si>
  <si>
    <t>1262502784</t>
  </si>
  <si>
    <t>https://podminky.urs.cz/item/CS_URS_2025_01/784221053</t>
  </si>
  <si>
    <t>766691811</t>
  </si>
  <si>
    <t>Demontáž parapetních desek dřevěných nebo plastových šířky do 300 mm</t>
  </si>
  <si>
    <t>355531699</t>
  </si>
  <si>
    <t>76669412R</t>
  </si>
  <si>
    <t>Desky parapetníí postformingové 2x slepené do celk.hloubky 650 mm vč. Al mřížek - D+M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</si>
</sst>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0" borderId="14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997013509" TargetMode="External"/><Relationship Id="rId18" Type="http://schemas.openxmlformats.org/officeDocument/2006/relationships/hyperlink" Target="https://podminky.urs.cz/item/CS_URS_2025_01/998763120" TargetMode="External"/><Relationship Id="rId26" Type="http://schemas.openxmlformats.org/officeDocument/2006/relationships/hyperlink" Target="https://podminky.urs.cz/item/CS_URS_2025_01/776410811" TargetMode="External"/><Relationship Id="rId39" Type="http://schemas.openxmlformats.org/officeDocument/2006/relationships/hyperlink" Target="https://podminky.urs.cz/item/CS_URS_2025_01/783617147" TargetMode="External"/><Relationship Id="rId21" Type="http://schemas.openxmlformats.org/officeDocument/2006/relationships/hyperlink" Target="https://podminky.urs.cz/item/CS_URS_2025_01/766660001" TargetMode="External"/><Relationship Id="rId34" Type="http://schemas.openxmlformats.org/officeDocument/2006/relationships/hyperlink" Target="https://podminky.urs.cz/item/CS_URS_2025_01/998781121" TargetMode="External"/><Relationship Id="rId42" Type="http://schemas.openxmlformats.org/officeDocument/2006/relationships/hyperlink" Target="https://podminky.urs.cz/item/CS_URS_2025_01/784181111" TargetMode="External"/><Relationship Id="rId7" Type="http://schemas.openxmlformats.org/officeDocument/2006/relationships/hyperlink" Target="https://podminky.urs.cz/item/CS_URS_2025_01/949101111" TargetMode="External"/><Relationship Id="rId2" Type="http://schemas.openxmlformats.org/officeDocument/2006/relationships/hyperlink" Target="https://podminky.urs.cz/item/CS_URS_2025_01/612111111" TargetMode="External"/><Relationship Id="rId16" Type="http://schemas.openxmlformats.org/officeDocument/2006/relationships/hyperlink" Target="https://podminky.urs.cz/item/CS_URS_2025_01/763131531" TargetMode="External"/><Relationship Id="rId29" Type="http://schemas.openxmlformats.org/officeDocument/2006/relationships/hyperlink" Target="https://podminky.urs.cz/item/CS_URS_2025_01/776411112" TargetMode="External"/><Relationship Id="rId1" Type="http://schemas.openxmlformats.org/officeDocument/2006/relationships/hyperlink" Target="https://podminky.urs.cz/item/CS_URS_2025_01/612131121" TargetMode="External"/><Relationship Id="rId6" Type="http://schemas.openxmlformats.org/officeDocument/2006/relationships/hyperlink" Target="https://podminky.urs.cz/item/CS_URS_2025_01/619996147" TargetMode="External"/><Relationship Id="rId11" Type="http://schemas.openxmlformats.org/officeDocument/2006/relationships/hyperlink" Target="https://podminky.urs.cz/item/CS_URS_2025_01/997013211" TargetMode="External"/><Relationship Id="rId24" Type="http://schemas.openxmlformats.org/officeDocument/2006/relationships/hyperlink" Target="https://podminky.urs.cz/item/CS_URS_2025_01/998766121" TargetMode="External"/><Relationship Id="rId32" Type="http://schemas.openxmlformats.org/officeDocument/2006/relationships/hyperlink" Target="https://podminky.urs.cz/item/CS_URS_2025_01/781472332" TargetMode="External"/><Relationship Id="rId37" Type="http://schemas.openxmlformats.org/officeDocument/2006/relationships/hyperlink" Target="https://podminky.urs.cz/item/CS_URS_2025_01/783327101" TargetMode="External"/><Relationship Id="rId40" Type="http://schemas.openxmlformats.org/officeDocument/2006/relationships/hyperlink" Target="https://podminky.urs.cz/item/CS_URS_2025_01/783315101" TargetMode="External"/><Relationship Id="rId45" Type="http://schemas.openxmlformats.org/officeDocument/2006/relationships/drawing" Target="../drawings/drawing2.xml"/><Relationship Id="rId5" Type="http://schemas.openxmlformats.org/officeDocument/2006/relationships/hyperlink" Target="https://podminky.urs.cz/item/CS_URS_2025_01/622143005" TargetMode="External"/><Relationship Id="rId15" Type="http://schemas.openxmlformats.org/officeDocument/2006/relationships/hyperlink" Target="https://podminky.urs.cz/item/CS_URS_2025_01/998018002" TargetMode="External"/><Relationship Id="rId23" Type="http://schemas.openxmlformats.org/officeDocument/2006/relationships/hyperlink" Target="https://podminky.urs.cz/item/CS_URS_2025_01/766691915" TargetMode="External"/><Relationship Id="rId28" Type="http://schemas.openxmlformats.org/officeDocument/2006/relationships/hyperlink" Target="https://podminky.urs.cz/item/CS_URS_2025_01/776241121" TargetMode="External"/><Relationship Id="rId36" Type="http://schemas.openxmlformats.org/officeDocument/2006/relationships/hyperlink" Target="https://podminky.urs.cz/item/CS_URS_2025_01/783314101" TargetMode="External"/><Relationship Id="rId10" Type="http://schemas.openxmlformats.org/officeDocument/2006/relationships/hyperlink" Target="https://podminky.urs.cz/item/CS_URS_2025_01/978013191" TargetMode="External"/><Relationship Id="rId19" Type="http://schemas.openxmlformats.org/officeDocument/2006/relationships/hyperlink" Target="https://podminky.urs.cz/item/CS_URS_2025_01/766411811" TargetMode="External"/><Relationship Id="rId31" Type="http://schemas.openxmlformats.org/officeDocument/2006/relationships/hyperlink" Target="https://podminky.urs.cz/item/CS_URS_2025_01/781121011" TargetMode="External"/><Relationship Id="rId44" Type="http://schemas.openxmlformats.org/officeDocument/2006/relationships/hyperlink" Target="https://podminky.urs.cz/item/CS_URS_2025_01/784221053" TargetMode="External"/><Relationship Id="rId4" Type="http://schemas.openxmlformats.org/officeDocument/2006/relationships/hyperlink" Target="https://podminky.urs.cz/item/CS_URS_2025_01/612341121" TargetMode="External"/><Relationship Id="rId9" Type="http://schemas.openxmlformats.org/officeDocument/2006/relationships/hyperlink" Target="https://podminky.urs.cz/item/CS_URS_2025_01/952901111" TargetMode="External"/><Relationship Id="rId14" Type="http://schemas.openxmlformats.org/officeDocument/2006/relationships/hyperlink" Target="https://podminky.urs.cz/item/CS_URS_2025_01/997013601" TargetMode="External"/><Relationship Id="rId22" Type="http://schemas.openxmlformats.org/officeDocument/2006/relationships/hyperlink" Target="https://podminky.urs.cz/item/CS_URS_2025_01/766662812" TargetMode="External"/><Relationship Id="rId27" Type="http://schemas.openxmlformats.org/officeDocument/2006/relationships/hyperlink" Target="https://podminky.urs.cz/item/CS_URS_2025_01/776201812" TargetMode="External"/><Relationship Id="rId30" Type="http://schemas.openxmlformats.org/officeDocument/2006/relationships/hyperlink" Target="https://podminky.urs.cz/item/CS_URS_2025_01/998776102" TargetMode="External"/><Relationship Id="rId35" Type="http://schemas.openxmlformats.org/officeDocument/2006/relationships/hyperlink" Target="https://podminky.urs.cz/item/CS_URS_2025_01/783301311" TargetMode="External"/><Relationship Id="rId43" Type="http://schemas.openxmlformats.org/officeDocument/2006/relationships/hyperlink" Target="https://podminky.urs.cz/item/CS_URS_2025_01/784221101" TargetMode="External"/><Relationship Id="rId8" Type="http://schemas.openxmlformats.org/officeDocument/2006/relationships/hyperlink" Target="https://podminky.urs.cz/item/CS_URS_2025_01/751711813" TargetMode="External"/><Relationship Id="rId3" Type="http://schemas.openxmlformats.org/officeDocument/2006/relationships/hyperlink" Target="https://podminky.urs.cz/item/CS_URS_2025_01/612321121" TargetMode="External"/><Relationship Id="rId12" Type="http://schemas.openxmlformats.org/officeDocument/2006/relationships/hyperlink" Target="https://podminky.urs.cz/item/CS_URS_2025_01/997013501" TargetMode="External"/><Relationship Id="rId17" Type="http://schemas.openxmlformats.org/officeDocument/2006/relationships/hyperlink" Target="https://podminky.urs.cz/item/CS_URS_2025_01/763131714" TargetMode="External"/><Relationship Id="rId25" Type="http://schemas.openxmlformats.org/officeDocument/2006/relationships/hyperlink" Target="https://podminky.urs.cz/item/CS_URS_2025_01/776121321" TargetMode="External"/><Relationship Id="rId33" Type="http://schemas.openxmlformats.org/officeDocument/2006/relationships/hyperlink" Target="https://podminky.urs.cz/item/CS_URS_2025_01/781492151" TargetMode="External"/><Relationship Id="rId38" Type="http://schemas.openxmlformats.org/officeDocument/2006/relationships/hyperlink" Target="https://podminky.urs.cz/item/CS_URS_2025_01/783614141" TargetMode="External"/><Relationship Id="rId20" Type="http://schemas.openxmlformats.org/officeDocument/2006/relationships/hyperlink" Target="https://podminky.urs.cz/item/CS_URS_2025_01/766417831" TargetMode="External"/><Relationship Id="rId41" Type="http://schemas.openxmlformats.org/officeDocument/2006/relationships/hyperlink" Target="https://podminky.urs.cz/item/CS_URS_2025_01/78331710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>
      <selection activeCell="K5" sqref="K5:AJ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199" t="s">
        <v>5</v>
      </c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27"/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R5" s="21"/>
      <c r="BS5" s="18" t="s">
        <v>6</v>
      </c>
    </row>
    <row r="6" spans="1:74" s="1" customFormat="1" ht="36.950000000000003" customHeight="1">
      <c r="B6" s="21"/>
      <c r="D6" s="26" t="s">
        <v>13</v>
      </c>
      <c r="K6" s="228" t="s">
        <v>14</v>
      </c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R6" s="21"/>
      <c r="BS6" s="18" t="s">
        <v>6</v>
      </c>
    </row>
    <row r="7" spans="1:74" s="1" customFormat="1" ht="12" customHeight="1">
      <c r="B7" s="21"/>
      <c r="D7" s="27" t="s">
        <v>15</v>
      </c>
      <c r="K7" s="25" t="s">
        <v>1</v>
      </c>
      <c r="AK7" s="27" t="s">
        <v>16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17</v>
      </c>
      <c r="K8" s="25" t="s">
        <v>18</v>
      </c>
      <c r="AK8" s="27" t="s">
        <v>19</v>
      </c>
      <c r="AN8" s="25" t="s">
        <v>20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21</v>
      </c>
      <c r="AK10" s="27" t="s">
        <v>22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23</v>
      </c>
      <c r="AK11" s="27" t="s">
        <v>24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25</v>
      </c>
      <c r="AK13" s="27" t="s">
        <v>22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26</v>
      </c>
      <c r="AK14" s="27" t="s">
        <v>24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27</v>
      </c>
      <c r="AK16" s="27" t="s">
        <v>22</v>
      </c>
      <c r="AN16" s="25" t="s">
        <v>1</v>
      </c>
      <c r="AR16" s="21"/>
      <c r="BS16" s="18" t="s">
        <v>3</v>
      </c>
    </row>
    <row r="17" spans="1:71" s="1" customFormat="1" ht="18.399999999999999" customHeight="1">
      <c r="B17" s="21"/>
      <c r="E17" s="25" t="s">
        <v>28</v>
      </c>
      <c r="AK17" s="27" t="s">
        <v>24</v>
      </c>
      <c r="AN17" s="25" t="s">
        <v>1</v>
      </c>
      <c r="AR17" s="21"/>
      <c r="BS17" s="18" t="s">
        <v>29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30</v>
      </c>
      <c r="AK19" s="27" t="s">
        <v>22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31</v>
      </c>
      <c r="AK20" s="27" t="s">
        <v>24</v>
      </c>
      <c r="AN20" s="25" t="s">
        <v>1</v>
      </c>
      <c r="AR20" s="21"/>
      <c r="BS20" s="18" t="s">
        <v>29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32</v>
      </c>
      <c r="AR22" s="21"/>
    </row>
    <row r="23" spans="1:71" s="1" customFormat="1" ht="16.5" customHeight="1">
      <c r="B23" s="21"/>
      <c r="E23" s="229" t="s">
        <v>1</v>
      </c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  <c r="AF23" s="229"/>
      <c r="AG23" s="229"/>
      <c r="AH23" s="229"/>
      <c r="AI23" s="229"/>
      <c r="AJ23" s="229"/>
      <c r="AK23" s="229"/>
      <c r="AL23" s="229"/>
      <c r="AM23" s="229"/>
      <c r="AN23" s="229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30">
        <f>ROUND(AG94,2)</f>
        <v>0</v>
      </c>
      <c r="AL26" s="231"/>
      <c r="AM26" s="231"/>
      <c r="AN26" s="231"/>
      <c r="AO26" s="231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32" t="s">
        <v>34</v>
      </c>
      <c r="M28" s="232"/>
      <c r="N28" s="232"/>
      <c r="O28" s="232"/>
      <c r="P28" s="232"/>
      <c r="Q28" s="30"/>
      <c r="R28" s="30"/>
      <c r="S28" s="30"/>
      <c r="T28" s="30"/>
      <c r="U28" s="30"/>
      <c r="V28" s="30"/>
      <c r="W28" s="232" t="s">
        <v>35</v>
      </c>
      <c r="X28" s="232"/>
      <c r="Y28" s="232"/>
      <c r="Z28" s="232"/>
      <c r="AA28" s="232"/>
      <c r="AB28" s="232"/>
      <c r="AC28" s="232"/>
      <c r="AD28" s="232"/>
      <c r="AE28" s="232"/>
      <c r="AF28" s="30"/>
      <c r="AG28" s="30"/>
      <c r="AH28" s="30"/>
      <c r="AI28" s="30"/>
      <c r="AJ28" s="30"/>
      <c r="AK28" s="232" t="s">
        <v>36</v>
      </c>
      <c r="AL28" s="232"/>
      <c r="AM28" s="232"/>
      <c r="AN28" s="232"/>
      <c r="AO28" s="232"/>
      <c r="AP28" s="30"/>
      <c r="AQ28" s="30"/>
      <c r="AR28" s="31"/>
      <c r="BE28" s="30"/>
    </row>
    <row r="29" spans="1:71" s="3" customFormat="1" ht="14.45" customHeight="1">
      <c r="B29" s="35"/>
      <c r="D29" s="27" t="s">
        <v>37</v>
      </c>
      <c r="F29" s="27" t="s">
        <v>38</v>
      </c>
      <c r="L29" s="217">
        <v>0.21</v>
      </c>
      <c r="M29" s="216"/>
      <c r="N29" s="216"/>
      <c r="O29" s="216"/>
      <c r="P29" s="216"/>
      <c r="W29" s="215">
        <f>ROUND(AZ94, 2)</f>
        <v>0</v>
      </c>
      <c r="X29" s="216"/>
      <c r="Y29" s="216"/>
      <c r="Z29" s="216"/>
      <c r="AA29" s="216"/>
      <c r="AB29" s="216"/>
      <c r="AC29" s="216"/>
      <c r="AD29" s="216"/>
      <c r="AE29" s="216"/>
      <c r="AK29" s="215">
        <f>ROUND(AV94, 2)</f>
        <v>0</v>
      </c>
      <c r="AL29" s="216"/>
      <c r="AM29" s="216"/>
      <c r="AN29" s="216"/>
      <c r="AO29" s="216"/>
      <c r="AR29" s="35"/>
    </row>
    <row r="30" spans="1:71" s="3" customFormat="1" ht="14.45" customHeight="1">
      <c r="B30" s="35"/>
      <c r="F30" s="27" t="s">
        <v>39</v>
      </c>
      <c r="L30" s="217">
        <v>0.12</v>
      </c>
      <c r="M30" s="216"/>
      <c r="N30" s="216"/>
      <c r="O30" s="216"/>
      <c r="P30" s="216"/>
      <c r="W30" s="215">
        <f>ROUND(BA94, 2)</f>
        <v>0</v>
      </c>
      <c r="X30" s="216"/>
      <c r="Y30" s="216"/>
      <c r="Z30" s="216"/>
      <c r="AA30" s="216"/>
      <c r="AB30" s="216"/>
      <c r="AC30" s="216"/>
      <c r="AD30" s="216"/>
      <c r="AE30" s="216"/>
      <c r="AK30" s="215">
        <f>ROUND(AW94, 2)</f>
        <v>0</v>
      </c>
      <c r="AL30" s="216"/>
      <c r="AM30" s="216"/>
      <c r="AN30" s="216"/>
      <c r="AO30" s="216"/>
      <c r="AR30" s="35"/>
    </row>
    <row r="31" spans="1:71" s="3" customFormat="1" ht="14.45" hidden="1" customHeight="1">
      <c r="B31" s="35"/>
      <c r="F31" s="27" t="s">
        <v>40</v>
      </c>
      <c r="L31" s="217">
        <v>0.21</v>
      </c>
      <c r="M31" s="216"/>
      <c r="N31" s="216"/>
      <c r="O31" s="216"/>
      <c r="P31" s="216"/>
      <c r="W31" s="215">
        <f>ROUND(BB94, 2)</f>
        <v>0</v>
      </c>
      <c r="X31" s="216"/>
      <c r="Y31" s="216"/>
      <c r="Z31" s="216"/>
      <c r="AA31" s="216"/>
      <c r="AB31" s="216"/>
      <c r="AC31" s="216"/>
      <c r="AD31" s="216"/>
      <c r="AE31" s="216"/>
      <c r="AK31" s="215">
        <v>0</v>
      </c>
      <c r="AL31" s="216"/>
      <c r="AM31" s="216"/>
      <c r="AN31" s="216"/>
      <c r="AO31" s="216"/>
      <c r="AR31" s="35"/>
    </row>
    <row r="32" spans="1:71" s="3" customFormat="1" ht="14.45" hidden="1" customHeight="1">
      <c r="B32" s="35"/>
      <c r="F32" s="27" t="s">
        <v>41</v>
      </c>
      <c r="L32" s="217">
        <v>0.12</v>
      </c>
      <c r="M32" s="216"/>
      <c r="N32" s="216"/>
      <c r="O32" s="216"/>
      <c r="P32" s="216"/>
      <c r="W32" s="215">
        <f>ROUND(BC94, 2)</f>
        <v>0</v>
      </c>
      <c r="X32" s="216"/>
      <c r="Y32" s="216"/>
      <c r="Z32" s="216"/>
      <c r="AA32" s="216"/>
      <c r="AB32" s="216"/>
      <c r="AC32" s="216"/>
      <c r="AD32" s="216"/>
      <c r="AE32" s="216"/>
      <c r="AK32" s="215">
        <v>0</v>
      </c>
      <c r="AL32" s="216"/>
      <c r="AM32" s="216"/>
      <c r="AN32" s="216"/>
      <c r="AO32" s="216"/>
      <c r="AR32" s="35"/>
    </row>
    <row r="33" spans="1:57" s="3" customFormat="1" ht="14.45" hidden="1" customHeight="1">
      <c r="B33" s="35"/>
      <c r="F33" s="27" t="s">
        <v>42</v>
      </c>
      <c r="L33" s="217">
        <v>0</v>
      </c>
      <c r="M33" s="216"/>
      <c r="N33" s="216"/>
      <c r="O33" s="216"/>
      <c r="P33" s="216"/>
      <c r="W33" s="215">
        <f>ROUND(BD94, 2)</f>
        <v>0</v>
      </c>
      <c r="X33" s="216"/>
      <c r="Y33" s="216"/>
      <c r="Z33" s="216"/>
      <c r="AA33" s="216"/>
      <c r="AB33" s="216"/>
      <c r="AC33" s="216"/>
      <c r="AD33" s="216"/>
      <c r="AE33" s="216"/>
      <c r="AK33" s="215">
        <v>0</v>
      </c>
      <c r="AL33" s="216"/>
      <c r="AM33" s="216"/>
      <c r="AN33" s="216"/>
      <c r="AO33" s="216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218" t="s">
        <v>45</v>
      </c>
      <c r="Y35" s="219"/>
      <c r="Z35" s="219"/>
      <c r="AA35" s="219"/>
      <c r="AB35" s="219"/>
      <c r="AC35" s="38"/>
      <c r="AD35" s="38"/>
      <c r="AE35" s="38"/>
      <c r="AF35" s="38"/>
      <c r="AG35" s="38"/>
      <c r="AH35" s="38"/>
      <c r="AI35" s="38"/>
      <c r="AJ35" s="38"/>
      <c r="AK35" s="220">
        <f>SUM(AK26:AK33)</f>
        <v>0</v>
      </c>
      <c r="AL35" s="219"/>
      <c r="AM35" s="219"/>
      <c r="AN35" s="219"/>
      <c r="AO35" s="221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46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47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0"/>
      <c r="B60" s="31"/>
      <c r="C60" s="30"/>
      <c r="D60" s="43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48</v>
      </c>
      <c r="AI60" s="33"/>
      <c r="AJ60" s="33"/>
      <c r="AK60" s="33"/>
      <c r="AL60" s="33"/>
      <c r="AM60" s="43" t="s">
        <v>49</v>
      </c>
      <c r="AN60" s="33"/>
      <c r="AO60" s="33"/>
      <c r="AP60" s="30"/>
      <c r="AQ60" s="30"/>
      <c r="AR60" s="31"/>
      <c r="BE60" s="30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0"/>
      <c r="B64" s="31"/>
      <c r="C64" s="30"/>
      <c r="D64" s="41" t="s">
        <v>50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51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0"/>
      <c r="B75" s="31"/>
      <c r="C75" s="30"/>
      <c r="D75" s="43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48</v>
      </c>
      <c r="AI75" s="33"/>
      <c r="AJ75" s="33"/>
      <c r="AK75" s="33"/>
      <c r="AL75" s="33"/>
      <c r="AM75" s="43" t="s">
        <v>49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22" t="s">
        <v>52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12</v>
      </c>
      <c r="L84" s="4">
        <f>K5</f>
        <v>0</v>
      </c>
      <c r="AR84" s="49"/>
    </row>
    <row r="85" spans="1:91" s="5" customFormat="1" ht="36.950000000000003" customHeight="1">
      <c r="B85" s="50"/>
      <c r="C85" s="51" t="s">
        <v>13</v>
      </c>
      <c r="L85" s="206" t="str">
        <f>K6</f>
        <v>Slezská univerzita - p. č. 1210/8</v>
      </c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17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>Karviná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19</v>
      </c>
      <c r="AJ87" s="30"/>
      <c r="AK87" s="30"/>
      <c r="AL87" s="30"/>
      <c r="AM87" s="208" t="str">
        <f>IF(AN8= "","",AN8)</f>
        <v>10. 2. 2025</v>
      </c>
      <c r="AN87" s="208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7" t="s">
        <v>21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Slezská univerzita v Opavě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27</v>
      </c>
      <c r="AJ89" s="30"/>
      <c r="AK89" s="30"/>
      <c r="AL89" s="30"/>
      <c r="AM89" s="209" t="str">
        <f>IF(E17="","",E17)</f>
        <v>ing. Kateřina Swiatková</v>
      </c>
      <c r="AN89" s="210"/>
      <c r="AO89" s="210"/>
      <c r="AP89" s="210"/>
      <c r="AQ89" s="30"/>
      <c r="AR89" s="31"/>
      <c r="AS89" s="211" t="s">
        <v>53</v>
      </c>
      <c r="AT89" s="212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7" t="s">
        <v>25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30</v>
      </c>
      <c r="AJ90" s="30"/>
      <c r="AK90" s="30"/>
      <c r="AL90" s="30"/>
      <c r="AM90" s="209" t="str">
        <f>IF(E20="","",E20)</f>
        <v>ing. Jiří Krejča</v>
      </c>
      <c r="AN90" s="210"/>
      <c r="AO90" s="210"/>
      <c r="AP90" s="210"/>
      <c r="AQ90" s="30"/>
      <c r="AR90" s="31"/>
      <c r="AS90" s="213"/>
      <c r="AT90" s="214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13"/>
      <c r="AT91" s="214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01" t="s">
        <v>54</v>
      </c>
      <c r="D92" s="202"/>
      <c r="E92" s="202"/>
      <c r="F92" s="202"/>
      <c r="G92" s="202"/>
      <c r="H92" s="58"/>
      <c r="I92" s="203" t="s">
        <v>55</v>
      </c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  <c r="AF92" s="202"/>
      <c r="AG92" s="204" t="s">
        <v>56</v>
      </c>
      <c r="AH92" s="202"/>
      <c r="AI92" s="202"/>
      <c r="AJ92" s="202"/>
      <c r="AK92" s="202"/>
      <c r="AL92" s="202"/>
      <c r="AM92" s="202"/>
      <c r="AN92" s="203" t="s">
        <v>57</v>
      </c>
      <c r="AO92" s="202"/>
      <c r="AP92" s="205"/>
      <c r="AQ92" s="59" t="s">
        <v>58</v>
      </c>
      <c r="AR92" s="31"/>
      <c r="AS92" s="60" t="s">
        <v>59</v>
      </c>
      <c r="AT92" s="61" t="s">
        <v>60</v>
      </c>
      <c r="AU92" s="61" t="s">
        <v>61</v>
      </c>
      <c r="AV92" s="61" t="s">
        <v>62</v>
      </c>
      <c r="AW92" s="61" t="s">
        <v>63</v>
      </c>
      <c r="AX92" s="61" t="s">
        <v>64</v>
      </c>
      <c r="AY92" s="61" t="s">
        <v>65</v>
      </c>
      <c r="AZ92" s="61" t="s">
        <v>66</v>
      </c>
      <c r="BA92" s="61" t="s">
        <v>67</v>
      </c>
      <c r="BB92" s="61" t="s">
        <v>68</v>
      </c>
      <c r="BC92" s="61" t="s">
        <v>69</v>
      </c>
      <c r="BD92" s="62" t="s">
        <v>70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71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25">
        <f>ROUND(AG95,2)</f>
        <v>0</v>
      </c>
      <c r="AH94" s="225"/>
      <c r="AI94" s="225"/>
      <c r="AJ94" s="225"/>
      <c r="AK94" s="225"/>
      <c r="AL94" s="225"/>
      <c r="AM94" s="225"/>
      <c r="AN94" s="226">
        <f>SUM(AG94,AT94)</f>
        <v>0</v>
      </c>
      <c r="AO94" s="226"/>
      <c r="AP94" s="226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432.41980000000001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72</v>
      </c>
      <c r="BT94" s="75" t="s">
        <v>73</v>
      </c>
      <c r="BU94" s="76" t="s">
        <v>74</v>
      </c>
      <c r="BV94" s="75" t="s">
        <v>75</v>
      </c>
      <c r="BW94" s="75" t="s">
        <v>4</v>
      </c>
      <c r="BX94" s="75" t="s">
        <v>76</v>
      </c>
      <c r="CL94" s="75" t="s">
        <v>1</v>
      </c>
    </row>
    <row r="95" spans="1:91" s="7" customFormat="1" ht="24.75" customHeight="1">
      <c r="A95" s="77" t="s">
        <v>77</v>
      </c>
      <c r="B95" s="78"/>
      <c r="C95" s="79"/>
      <c r="D95" s="224" t="s">
        <v>78</v>
      </c>
      <c r="E95" s="224"/>
      <c r="F95" s="224"/>
      <c r="G95" s="224"/>
      <c r="H95" s="224"/>
      <c r="I95" s="80"/>
      <c r="J95" s="224" t="s">
        <v>79</v>
      </c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24"/>
      <c r="Z95" s="224"/>
      <c r="AA95" s="224"/>
      <c r="AB95" s="224"/>
      <c r="AC95" s="224"/>
      <c r="AD95" s="224"/>
      <c r="AE95" s="224"/>
      <c r="AF95" s="224"/>
      <c r="AG95" s="222">
        <f>'01 - Úpravy a modernizace...'!J30</f>
        <v>0</v>
      </c>
      <c r="AH95" s="223"/>
      <c r="AI95" s="223"/>
      <c r="AJ95" s="223"/>
      <c r="AK95" s="223"/>
      <c r="AL95" s="223"/>
      <c r="AM95" s="223"/>
      <c r="AN95" s="222">
        <f>SUM(AG95,AT95)</f>
        <v>0</v>
      </c>
      <c r="AO95" s="223"/>
      <c r="AP95" s="223"/>
      <c r="AQ95" s="81" t="s">
        <v>80</v>
      </c>
      <c r="AR95" s="78"/>
      <c r="AS95" s="82">
        <v>0</v>
      </c>
      <c r="AT95" s="83">
        <f>ROUND(SUM(AV95:AW95),2)</f>
        <v>0</v>
      </c>
      <c r="AU95" s="84">
        <f>'01 - Úpravy a modernizace...'!P130</f>
        <v>432.41979899999995</v>
      </c>
      <c r="AV95" s="83">
        <f>'01 - Úpravy a modernizace...'!J33</f>
        <v>0</v>
      </c>
      <c r="AW95" s="83">
        <f>'01 - Úpravy a modernizace...'!J34</f>
        <v>0</v>
      </c>
      <c r="AX95" s="83">
        <f>'01 - Úpravy a modernizace...'!J35</f>
        <v>0</v>
      </c>
      <c r="AY95" s="83">
        <f>'01 - Úpravy a modernizace...'!J36</f>
        <v>0</v>
      </c>
      <c r="AZ95" s="83">
        <f>'01 - Úpravy a modernizace...'!F33</f>
        <v>0</v>
      </c>
      <c r="BA95" s="83">
        <f>'01 - Úpravy a modernizace...'!F34</f>
        <v>0</v>
      </c>
      <c r="BB95" s="83">
        <f>'01 - Úpravy a modernizace...'!F35</f>
        <v>0</v>
      </c>
      <c r="BC95" s="83">
        <f>'01 - Úpravy a modernizace...'!F36</f>
        <v>0</v>
      </c>
      <c r="BD95" s="85">
        <f>'01 - Úpravy a modernizace...'!F37</f>
        <v>0</v>
      </c>
      <c r="BT95" s="86" t="s">
        <v>81</v>
      </c>
      <c r="BV95" s="86" t="s">
        <v>75</v>
      </c>
      <c r="BW95" s="86" t="s">
        <v>82</v>
      </c>
      <c r="BX95" s="86" t="s">
        <v>4</v>
      </c>
      <c r="CL95" s="86" t="s">
        <v>1</v>
      </c>
      <c r="CM95" s="86" t="s">
        <v>83</v>
      </c>
    </row>
    <row r="96" spans="1:91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01 - Úpravy a modernizace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35"/>
  <sheetViews>
    <sheetView showGridLines="0" tabSelected="1" workbookViewId="0">
      <selection activeCell="I338" sqref="I33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8" t="s">
        <v>82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84</v>
      </c>
      <c r="L4" s="21"/>
      <c r="M4" s="88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13</v>
      </c>
      <c r="L6" s="21"/>
    </row>
    <row r="7" spans="1:46" s="1" customFormat="1" ht="16.5" customHeight="1">
      <c r="B7" s="21"/>
      <c r="E7" s="234" t="str">
        <f>'Rekapitulace stavby'!K6</f>
        <v>Slezská univerzita - p. č. 1210/8</v>
      </c>
      <c r="F7" s="235"/>
      <c r="G7" s="235"/>
      <c r="H7" s="235"/>
      <c r="L7" s="21"/>
    </row>
    <row r="8" spans="1:46" s="2" customFormat="1" ht="12" customHeight="1">
      <c r="A8" s="30"/>
      <c r="B8" s="31"/>
      <c r="C8" s="30"/>
      <c r="D8" s="27" t="s">
        <v>85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06" t="s">
        <v>86</v>
      </c>
      <c r="F9" s="233"/>
      <c r="G9" s="233"/>
      <c r="H9" s="233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15</v>
      </c>
      <c r="E11" s="30"/>
      <c r="F11" s="25" t="s">
        <v>1</v>
      </c>
      <c r="G11" s="30"/>
      <c r="H11" s="30"/>
      <c r="I11" s="27" t="s">
        <v>16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17</v>
      </c>
      <c r="E12" s="30"/>
      <c r="F12" s="25" t="s">
        <v>18</v>
      </c>
      <c r="G12" s="30"/>
      <c r="H12" s="30"/>
      <c r="I12" s="27" t="s">
        <v>19</v>
      </c>
      <c r="J12" s="53" t="str">
        <f>'Rekapitulace stavby'!AN8</f>
        <v>10. 2. 2025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21</v>
      </c>
      <c r="E14" s="30"/>
      <c r="F14" s="30"/>
      <c r="G14" s="30"/>
      <c r="H14" s="30"/>
      <c r="I14" s="27" t="s">
        <v>22</v>
      </c>
      <c r="J14" s="25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23</v>
      </c>
      <c r="F15" s="30"/>
      <c r="G15" s="30"/>
      <c r="H15" s="30"/>
      <c r="I15" s="27" t="s">
        <v>24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25</v>
      </c>
      <c r="E17" s="30"/>
      <c r="F17" s="30"/>
      <c r="G17" s="30"/>
      <c r="H17" s="30"/>
      <c r="I17" s="27" t="s">
        <v>22</v>
      </c>
      <c r="J17" s="25" t="str">
        <f>'Rekapitulace stavby'!AN13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27" t="str">
        <f>'Rekapitulace stavby'!E14</f>
        <v xml:space="preserve"> </v>
      </c>
      <c r="F18" s="227"/>
      <c r="G18" s="227"/>
      <c r="H18" s="227"/>
      <c r="I18" s="27" t="s">
        <v>24</v>
      </c>
      <c r="J18" s="25" t="str">
        <f>'Rekapitulace stavby'!AN14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27</v>
      </c>
      <c r="E20" s="30"/>
      <c r="F20" s="30"/>
      <c r="G20" s="30"/>
      <c r="H20" s="30"/>
      <c r="I20" s="27" t="s">
        <v>22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28</v>
      </c>
      <c r="F21" s="30"/>
      <c r="G21" s="30"/>
      <c r="H21" s="30"/>
      <c r="I21" s="27" t="s">
        <v>24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30</v>
      </c>
      <c r="E23" s="30"/>
      <c r="F23" s="30"/>
      <c r="G23" s="30"/>
      <c r="H23" s="30"/>
      <c r="I23" s="27" t="s">
        <v>22</v>
      </c>
      <c r="J23" s="25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">
        <v>31</v>
      </c>
      <c r="F24" s="30"/>
      <c r="G24" s="30"/>
      <c r="H24" s="30"/>
      <c r="I24" s="27" t="s">
        <v>24</v>
      </c>
      <c r="J24" s="25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32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9"/>
      <c r="B27" s="90"/>
      <c r="C27" s="89"/>
      <c r="D27" s="89"/>
      <c r="E27" s="229" t="s">
        <v>1</v>
      </c>
      <c r="F27" s="229"/>
      <c r="G27" s="229"/>
      <c r="H27" s="229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2" t="s">
        <v>33</v>
      </c>
      <c r="E30" s="30"/>
      <c r="F30" s="30"/>
      <c r="G30" s="30"/>
      <c r="H30" s="30"/>
      <c r="I30" s="30"/>
      <c r="J30" s="69">
        <f>ROUND(J130,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35</v>
      </c>
      <c r="G32" s="30"/>
      <c r="H32" s="30"/>
      <c r="I32" s="34" t="s">
        <v>34</v>
      </c>
      <c r="J32" s="34" t="s">
        <v>36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3" t="s">
        <v>37</v>
      </c>
      <c r="E33" s="27" t="s">
        <v>38</v>
      </c>
      <c r="F33" s="94">
        <f>ROUND((SUM(BE130:BE334)),  2)</f>
        <v>0</v>
      </c>
      <c r="G33" s="30"/>
      <c r="H33" s="30"/>
      <c r="I33" s="95">
        <v>0.21</v>
      </c>
      <c r="J33" s="94">
        <f>ROUND(((SUM(BE130:BE334))*I33),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39</v>
      </c>
      <c r="F34" s="94">
        <f>ROUND((SUM(BF130:BF334)),  2)</f>
        <v>0</v>
      </c>
      <c r="G34" s="30"/>
      <c r="H34" s="30"/>
      <c r="I34" s="95">
        <v>0.12</v>
      </c>
      <c r="J34" s="94">
        <f>ROUND(((SUM(BF130:BF334))*I34),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40</v>
      </c>
      <c r="F35" s="94">
        <f>ROUND((SUM(BG130:BG334)),  2)</f>
        <v>0</v>
      </c>
      <c r="G35" s="30"/>
      <c r="H35" s="30"/>
      <c r="I35" s="95">
        <v>0.21</v>
      </c>
      <c r="J35" s="94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41</v>
      </c>
      <c r="F36" s="94">
        <f>ROUND((SUM(BH130:BH334)),  2)</f>
        <v>0</v>
      </c>
      <c r="G36" s="30"/>
      <c r="H36" s="30"/>
      <c r="I36" s="95">
        <v>0.12</v>
      </c>
      <c r="J36" s="94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42</v>
      </c>
      <c r="F37" s="94">
        <f>ROUND((SUM(BI130:BI334)),  2)</f>
        <v>0</v>
      </c>
      <c r="G37" s="30"/>
      <c r="H37" s="30"/>
      <c r="I37" s="95">
        <v>0</v>
      </c>
      <c r="J37" s="94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6"/>
      <c r="D39" s="97" t="s">
        <v>43</v>
      </c>
      <c r="E39" s="58"/>
      <c r="F39" s="58"/>
      <c r="G39" s="98" t="s">
        <v>44</v>
      </c>
      <c r="H39" s="99" t="s">
        <v>45</v>
      </c>
      <c r="I39" s="58"/>
      <c r="J39" s="100">
        <f>SUM(J30:J37)</f>
        <v>0</v>
      </c>
      <c r="K39" s="101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48</v>
      </c>
      <c r="E61" s="33"/>
      <c r="F61" s="102" t="s">
        <v>49</v>
      </c>
      <c r="G61" s="43" t="s">
        <v>48</v>
      </c>
      <c r="H61" s="33"/>
      <c r="I61" s="33"/>
      <c r="J61" s="103" t="s">
        <v>49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50</v>
      </c>
      <c r="E65" s="44"/>
      <c r="F65" s="44"/>
      <c r="G65" s="41" t="s">
        <v>51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48</v>
      </c>
      <c r="E76" s="33"/>
      <c r="F76" s="102" t="s">
        <v>49</v>
      </c>
      <c r="G76" s="43" t="s">
        <v>48</v>
      </c>
      <c r="H76" s="33"/>
      <c r="I76" s="33"/>
      <c r="J76" s="103" t="s">
        <v>49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87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13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34" t="str">
        <f>E7</f>
        <v>Slezská univerzita - p. č. 1210/8</v>
      </c>
      <c r="F85" s="235"/>
      <c r="G85" s="235"/>
      <c r="H85" s="235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85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06" t="str">
        <f>E9</f>
        <v>01 - Úpravy a modernizace - kancelář děkana</v>
      </c>
      <c r="F87" s="233"/>
      <c r="G87" s="233"/>
      <c r="H87" s="233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17</v>
      </c>
      <c r="D89" s="30"/>
      <c r="E89" s="30"/>
      <c r="F89" s="25" t="str">
        <f>F12</f>
        <v>Karviná</v>
      </c>
      <c r="G89" s="30"/>
      <c r="H89" s="30"/>
      <c r="I89" s="27" t="s">
        <v>19</v>
      </c>
      <c r="J89" s="53" t="str">
        <f>IF(J12="","",J12)</f>
        <v>10. 2. 2025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25.7" customHeight="1">
      <c r="A91" s="30"/>
      <c r="B91" s="31"/>
      <c r="C91" s="27" t="s">
        <v>21</v>
      </c>
      <c r="D91" s="30"/>
      <c r="E91" s="30"/>
      <c r="F91" s="25" t="str">
        <f>E15</f>
        <v>Slezská univerzita v Opavě</v>
      </c>
      <c r="G91" s="30"/>
      <c r="H91" s="30"/>
      <c r="I91" s="27" t="s">
        <v>27</v>
      </c>
      <c r="J91" s="28" t="str">
        <f>E21</f>
        <v>ing. Kateřina Swiatková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7" t="s">
        <v>25</v>
      </c>
      <c r="D92" s="30"/>
      <c r="E92" s="30"/>
      <c r="F92" s="25" t="str">
        <f>IF(E18="","",E18)</f>
        <v xml:space="preserve"> </v>
      </c>
      <c r="G92" s="30"/>
      <c r="H92" s="30"/>
      <c r="I92" s="27" t="s">
        <v>30</v>
      </c>
      <c r="J92" s="28" t="str">
        <f>E24</f>
        <v>ing. Jiří Krejča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4" t="s">
        <v>88</v>
      </c>
      <c r="D94" s="96"/>
      <c r="E94" s="96"/>
      <c r="F94" s="96"/>
      <c r="G94" s="96"/>
      <c r="H94" s="96"/>
      <c r="I94" s="96"/>
      <c r="J94" s="105" t="s">
        <v>89</v>
      </c>
      <c r="K94" s="96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06" t="s">
        <v>90</v>
      </c>
      <c r="D96" s="30"/>
      <c r="E96" s="30"/>
      <c r="F96" s="30"/>
      <c r="G96" s="30"/>
      <c r="H96" s="30"/>
      <c r="I96" s="30"/>
      <c r="J96" s="69">
        <f>J130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91</v>
      </c>
    </row>
    <row r="97" spans="1:31" s="9" customFormat="1" ht="24.95" customHeight="1">
      <c r="B97" s="107"/>
      <c r="D97" s="108" t="s">
        <v>92</v>
      </c>
      <c r="E97" s="109"/>
      <c r="F97" s="109"/>
      <c r="G97" s="109"/>
      <c r="H97" s="109"/>
      <c r="I97" s="109"/>
      <c r="J97" s="110">
        <f>J131</f>
        <v>0</v>
      </c>
      <c r="L97" s="107"/>
    </row>
    <row r="98" spans="1:31" s="10" customFormat="1" ht="19.899999999999999" customHeight="1">
      <c r="B98" s="111"/>
      <c r="D98" s="112" t="s">
        <v>93</v>
      </c>
      <c r="E98" s="113"/>
      <c r="F98" s="113"/>
      <c r="G98" s="113"/>
      <c r="H98" s="113"/>
      <c r="I98" s="113"/>
      <c r="J98" s="114">
        <f>J132</f>
        <v>0</v>
      </c>
      <c r="L98" s="111"/>
    </row>
    <row r="99" spans="1:31" s="10" customFormat="1" ht="19.899999999999999" customHeight="1">
      <c r="B99" s="111"/>
      <c r="D99" s="112" t="s">
        <v>94</v>
      </c>
      <c r="E99" s="113"/>
      <c r="F99" s="113"/>
      <c r="G99" s="113"/>
      <c r="H99" s="113"/>
      <c r="I99" s="113"/>
      <c r="J99" s="114">
        <f>J167</f>
        <v>0</v>
      </c>
      <c r="L99" s="111"/>
    </row>
    <row r="100" spans="1:31" s="10" customFormat="1" ht="19.899999999999999" customHeight="1">
      <c r="B100" s="111"/>
      <c r="D100" s="112" t="s">
        <v>95</v>
      </c>
      <c r="E100" s="113"/>
      <c r="F100" s="113"/>
      <c r="G100" s="113"/>
      <c r="H100" s="113"/>
      <c r="I100" s="113"/>
      <c r="J100" s="114">
        <f>J170</f>
        <v>0</v>
      </c>
      <c r="L100" s="111"/>
    </row>
    <row r="101" spans="1:31" s="10" customFormat="1" ht="19.899999999999999" customHeight="1">
      <c r="B101" s="111"/>
      <c r="D101" s="112" t="s">
        <v>96</v>
      </c>
      <c r="E101" s="113"/>
      <c r="F101" s="113"/>
      <c r="G101" s="113"/>
      <c r="H101" s="113"/>
      <c r="I101" s="113"/>
      <c r="J101" s="114">
        <f>J177</f>
        <v>0</v>
      </c>
      <c r="L101" s="111"/>
    </row>
    <row r="102" spans="1:31" s="10" customFormat="1" ht="19.899999999999999" customHeight="1">
      <c r="B102" s="111"/>
      <c r="D102" s="112" t="s">
        <v>97</v>
      </c>
      <c r="E102" s="113"/>
      <c r="F102" s="113"/>
      <c r="G102" s="113"/>
      <c r="H102" s="113"/>
      <c r="I102" s="113"/>
      <c r="J102" s="114">
        <f>J188</f>
        <v>0</v>
      </c>
      <c r="L102" s="111"/>
    </row>
    <row r="103" spans="1:31" s="10" customFormat="1" ht="19.899999999999999" customHeight="1">
      <c r="B103" s="111"/>
      <c r="D103" s="112" t="s">
        <v>98</v>
      </c>
      <c r="E103" s="113"/>
      <c r="F103" s="113"/>
      <c r="G103" s="113"/>
      <c r="H103" s="113"/>
      <c r="I103" s="113"/>
      <c r="J103" s="114">
        <f>J198</f>
        <v>0</v>
      </c>
      <c r="L103" s="111"/>
    </row>
    <row r="104" spans="1:31" s="9" customFormat="1" ht="24.95" customHeight="1">
      <c r="B104" s="107"/>
      <c r="D104" s="108" t="s">
        <v>99</v>
      </c>
      <c r="E104" s="109"/>
      <c r="F104" s="109"/>
      <c r="G104" s="109"/>
      <c r="H104" s="109"/>
      <c r="I104" s="109"/>
      <c r="J104" s="110">
        <f>J201</f>
        <v>0</v>
      </c>
      <c r="L104" s="107"/>
    </row>
    <row r="105" spans="1:31" s="10" customFormat="1" ht="19.899999999999999" customHeight="1">
      <c r="B105" s="111"/>
      <c r="D105" s="112" t="s">
        <v>100</v>
      </c>
      <c r="E105" s="113"/>
      <c r="F105" s="113"/>
      <c r="G105" s="113"/>
      <c r="H105" s="113"/>
      <c r="I105" s="113"/>
      <c r="J105" s="114">
        <f>J202</f>
        <v>0</v>
      </c>
      <c r="L105" s="111"/>
    </row>
    <row r="106" spans="1:31" s="10" customFormat="1" ht="19.899999999999999" customHeight="1">
      <c r="B106" s="111"/>
      <c r="D106" s="112" t="s">
        <v>101</v>
      </c>
      <c r="E106" s="113"/>
      <c r="F106" s="113"/>
      <c r="G106" s="113"/>
      <c r="H106" s="113"/>
      <c r="I106" s="113"/>
      <c r="J106" s="114">
        <f>J211</f>
        <v>0</v>
      </c>
      <c r="L106" s="111"/>
    </row>
    <row r="107" spans="1:31" s="10" customFormat="1" ht="19.899999999999999" customHeight="1">
      <c r="B107" s="111"/>
      <c r="D107" s="112" t="s">
        <v>102</v>
      </c>
      <c r="E107" s="113"/>
      <c r="F107" s="113"/>
      <c r="G107" s="113"/>
      <c r="H107" s="113"/>
      <c r="I107" s="113"/>
      <c r="J107" s="114">
        <f>J252</f>
        <v>0</v>
      </c>
      <c r="L107" s="111"/>
    </row>
    <row r="108" spans="1:31" s="10" customFormat="1" ht="19.899999999999999" customHeight="1">
      <c r="B108" s="111"/>
      <c r="D108" s="112" t="s">
        <v>103</v>
      </c>
      <c r="E108" s="113"/>
      <c r="F108" s="113"/>
      <c r="G108" s="113"/>
      <c r="H108" s="113"/>
      <c r="I108" s="113"/>
      <c r="J108" s="114">
        <f>J270</f>
        <v>0</v>
      </c>
      <c r="L108" s="111"/>
    </row>
    <row r="109" spans="1:31" s="10" customFormat="1" ht="19.899999999999999" customHeight="1">
      <c r="B109" s="111"/>
      <c r="D109" s="112" t="s">
        <v>104</v>
      </c>
      <c r="E109" s="113"/>
      <c r="F109" s="113"/>
      <c r="G109" s="113"/>
      <c r="H109" s="113"/>
      <c r="I109" s="113"/>
      <c r="J109" s="114">
        <f>J289</f>
        <v>0</v>
      </c>
      <c r="L109" s="111"/>
    </row>
    <row r="110" spans="1:31" s="10" customFormat="1" ht="19.899999999999999" customHeight="1">
      <c r="B110" s="111"/>
      <c r="D110" s="112" t="s">
        <v>105</v>
      </c>
      <c r="E110" s="113"/>
      <c r="F110" s="113"/>
      <c r="G110" s="113"/>
      <c r="H110" s="113"/>
      <c r="I110" s="113"/>
      <c r="J110" s="114">
        <f>J319</f>
        <v>0</v>
      </c>
      <c r="L110" s="111"/>
    </row>
    <row r="111" spans="1:31" s="2" customFormat="1" ht="21.7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6" spans="1:31" s="2" customFormat="1" ht="6.95" customHeight="1">
      <c r="A116" s="30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24.95" customHeight="1">
      <c r="A117" s="30"/>
      <c r="B117" s="31"/>
      <c r="C117" s="22" t="s">
        <v>106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12" customHeight="1">
      <c r="A119" s="30"/>
      <c r="B119" s="31"/>
      <c r="C119" s="27" t="s">
        <v>13</v>
      </c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2" customFormat="1" ht="16.5" customHeight="1">
      <c r="A120" s="30"/>
      <c r="B120" s="31"/>
      <c r="C120" s="30"/>
      <c r="D120" s="30"/>
      <c r="E120" s="234" t="str">
        <f>E7</f>
        <v>Slezská univerzita - p. č. 1210/8</v>
      </c>
      <c r="F120" s="235"/>
      <c r="G120" s="235"/>
      <c r="H120" s="235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2" customHeight="1">
      <c r="A121" s="30"/>
      <c r="B121" s="31"/>
      <c r="C121" s="27" t="s">
        <v>85</v>
      </c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6.5" customHeight="1">
      <c r="A122" s="30"/>
      <c r="B122" s="31"/>
      <c r="C122" s="30"/>
      <c r="D122" s="30"/>
      <c r="E122" s="206" t="str">
        <f>E9</f>
        <v>01 - Úpravy a modernizace - kancelář děkana</v>
      </c>
      <c r="F122" s="233"/>
      <c r="G122" s="233"/>
      <c r="H122" s="233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17</v>
      </c>
      <c r="D124" s="30"/>
      <c r="E124" s="30"/>
      <c r="F124" s="25" t="str">
        <f>F12</f>
        <v>Karviná</v>
      </c>
      <c r="G124" s="30"/>
      <c r="H124" s="30"/>
      <c r="I124" s="27" t="s">
        <v>19</v>
      </c>
      <c r="J124" s="53" t="str">
        <f>IF(J12="","",J12)</f>
        <v>10. 2. 2025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25.7" customHeight="1">
      <c r="A126" s="30"/>
      <c r="B126" s="31"/>
      <c r="C126" s="27" t="s">
        <v>21</v>
      </c>
      <c r="D126" s="30"/>
      <c r="E126" s="30"/>
      <c r="F126" s="25" t="str">
        <f>E15</f>
        <v>Slezská univerzita v Opavě</v>
      </c>
      <c r="G126" s="30"/>
      <c r="H126" s="30"/>
      <c r="I126" s="27" t="s">
        <v>27</v>
      </c>
      <c r="J126" s="28" t="str">
        <f>E21</f>
        <v>ing. Kateřina Swiatková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>
      <c r="A127" s="30"/>
      <c r="B127" s="31"/>
      <c r="C127" s="27" t="s">
        <v>25</v>
      </c>
      <c r="D127" s="30"/>
      <c r="E127" s="30"/>
      <c r="F127" s="25" t="str">
        <f>IF(E18="","",E18)</f>
        <v xml:space="preserve"> </v>
      </c>
      <c r="G127" s="30"/>
      <c r="H127" s="30"/>
      <c r="I127" s="27" t="s">
        <v>30</v>
      </c>
      <c r="J127" s="28" t="str">
        <f>E24</f>
        <v>ing. Jiří Krejča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0.35" customHeight="1">
      <c r="A128" s="30"/>
      <c r="B128" s="31"/>
      <c r="C128" s="30"/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11" customFormat="1" ht="29.25" customHeight="1">
      <c r="A129" s="115"/>
      <c r="B129" s="116"/>
      <c r="C129" s="117" t="s">
        <v>107</v>
      </c>
      <c r="D129" s="118" t="s">
        <v>58</v>
      </c>
      <c r="E129" s="118" t="s">
        <v>54</v>
      </c>
      <c r="F129" s="118" t="s">
        <v>55</v>
      </c>
      <c r="G129" s="118" t="s">
        <v>108</v>
      </c>
      <c r="H129" s="118" t="s">
        <v>109</v>
      </c>
      <c r="I129" s="118" t="s">
        <v>110</v>
      </c>
      <c r="J129" s="119" t="s">
        <v>89</v>
      </c>
      <c r="K129" s="120" t="s">
        <v>111</v>
      </c>
      <c r="L129" s="121"/>
      <c r="M129" s="60" t="s">
        <v>1</v>
      </c>
      <c r="N129" s="61" t="s">
        <v>37</v>
      </c>
      <c r="O129" s="61" t="s">
        <v>112</v>
      </c>
      <c r="P129" s="61" t="s">
        <v>113</v>
      </c>
      <c r="Q129" s="61" t="s">
        <v>114</v>
      </c>
      <c r="R129" s="61" t="s">
        <v>115</v>
      </c>
      <c r="S129" s="61" t="s">
        <v>116</v>
      </c>
      <c r="T129" s="62" t="s">
        <v>117</v>
      </c>
      <c r="U129" s="115"/>
      <c r="V129" s="115"/>
      <c r="W129" s="115"/>
      <c r="X129" s="115"/>
      <c r="Y129" s="115"/>
      <c r="Z129" s="115"/>
      <c r="AA129" s="115"/>
      <c r="AB129" s="115"/>
      <c r="AC129" s="115"/>
      <c r="AD129" s="115"/>
      <c r="AE129" s="115"/>
    </row>
    <row r="130" spans="1:65" s="2" customFormat="1" ht="22.9" customHeight="1">
      <c r="A130" s="30"/>
      <c r="B130" s="31"/>
      <c r="C130" s="67" t="s">
        <v>118</v>
      </c>
      <c r="D130" s="30"/>
      <c r="E130" s="30"/>
      <c r="F130" s="30"/>
      <c r="G130" s="30"/>
      <c r="H130" s="30"/>
      <c r="I130" s="30"/>
      <c r="J130" s="122">
        <f>BK130</f>
        <v>0</v>
      </c>
      <c r="K130" s="30"/>
      <c r="L130" s="31"/>
      <c r="M130" s="63"/>
      <c r="N130" s="54"/>
      <c r="O130" s="64"/>
      <c r="P130" s="123">
        <f>P131+P201</f>
        <v>432.41979899999995</v>
      </c>
      <c r="Q130" s="64"/>
      <c r="R130" s="123">
        <f>R131+R201</f>
        <v>4.0133730999999999</v>
      </c>
      <c r="S130" s="64"/>
      <c r="T130" s="124">
        <f>T131+T201</f>
        <v>7.4846000000000004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8" t="s">
        <v>72</v>
      </c>
      <c r="AU130" s="18" t="s">
        <v>91</v>
      </c>
      <c r="BK130" s="125">
        <f>BK131+BK201</f>
        <v>0</v>
      </c>
    </row>
    <row r="131" spans="1:65" s="12" customFormat="1" ht="25.9" customHeight="1">
      <c r="B131" s="126"/>
      <c r="D131" s="127" t="s">
        <v>72</v>
      </c>
      <c r="E131" s="128" t="s">
        <v>119</v>
      </c>
      <c r="F131" s="128" t="s">
        <v>120</v>
      </c>
      <c r="J131" s="129">
        <f>BK131</f>
        <v>0</v>
      </c>
      <c r="L131" s="126"/>
      <c r="M131" s="130"/>
      <c r="N131" s="131"/>
      <c r="O131" s="131"/>
      <c r="P131" s="132">
        <f>P132+P167+P170+P177+P188+P198</f>
        <v>132.12394399999999</v>
      </c>
      <c r="Q131" s="131"/>
      <c r="R131" s="132">
        <f>R132+R167+R170+R177+R188+R198</f>
        <v>1.2974703999999999</v>
      </c>
      <c r="S131" s="131"/>
      <c r="T131" s="133">
        <f>T132+T167+T170+T177+T188+T198</f>
        <v>4.1513200000000001</v>
      </c>
      <c r="AR131" s="127" t="s">
        <v>81</v>
      </c>
      <c r="AT131" s="134" t="s">
        <v>72</v>
      </c>
      <c r="AU131" s="134" t="s">
        <v>73</v>
      </c>
      <c r="AY131" s="127" t="s">
        <v>121</v>
      </c>
      <c r="BK131" s="135">
        <f>BK132+BK167+BK170+BK177+BK188+BK198</f>
        <v>0</v>
      </c>
    </row>
    <row r="132" spans="1:65" s="12" customFormat="1" ht="22.9" customHeight="1">
      <c r="B132" s="126"/>
      <c r="D132" s="127" t="s">
        <v>72</v>
      </c>
      <c r="E132" s="136" t="s">
        <v>122</v>
      </c>
      <c r="F132" s="136" t="s">
        <v>123</v>
      </c>
      <c r="J132" s="137">
        <f>BK132</f>
        <v>0</v>
      </c>
      <c r="L132" s="126"/>
      <c r="M132" s="130"/>
      <c r="N132" s="131"/>
      <c r="O132" s="131"/>
      <c r="P132" s="132">
        <f>SUM(P133:P166)</f>
        <v>56.7866</v>
      </c>
      <c r="Q132" s="131"/>
      <c r="R132" s="132">
        <f>SUM(R133:R166)</f>
        <v>1.2949823999999999</v>
      </c>
      <c r="S132" s="131"/>
      <c r="T132" s="133">
        <f>SUM(T133:T166)</f>
        <v>3.7319999999999999E-2</v>
      </c>
      <c r="AR132" s="127" t="s">
        <v>81</v>
      </c>
      <c r="AT132" s="134" t="s">
        <v>72</v>
      </c>
      <c r="AU132" s="134" t="s">
        <v>81</v>
      </c>
      <c r="AY132" s="127" t="s">
        <v>121</v>
      </c>
      <c r="BK132" s="135">
        <f>SUM(BK133:BK166)</f>
        <v>0</v>
      </c>
    </row>
    <row r="133" spans="1:65" s="2" customFormat="1" ht="16.5" customHeight="1">
      <c r="A133" s="30"/>
      <c r="B133" s="138"/>
      <c r="C133" s="139" t="s">
        <v>81</v>
      </c>
      <c r="D133" s="139" t="s">
        <v>124</v>
      </c>
      <c r="E133" s="140" t="s">
        <v>125</v>
      </c>
      <c r="F133" s="141" t="s">
        <v>126</v>
      </c>
      <c r="G133" s="142" t="s">
        <v>127</v>
      </c>
      <c r="H133" s="143">
        <v>90</v>
      </c>
      <c r="I133" s="144">
        <v>0</v>
      </c>
      <c r="J133" s="144">
        <f>ROUND(I133*H133,2)</f>
        <v>0</v>
      </c>
      <c r="K133" s="145"/>
      <c r="L133" s="31"/>
      <c r="M133" s="146" t="s">
        <v>1</v>
      </c>
      <c r="N133" s="147" t="s">
        <v>38</v>
      </c>
      <c r="O133" s="148">
        <v>0.104</v>
      </c>
      <c r="P133" s="148">
        <f>O133*H133</f>
        <v>9.36</v>
      </c>
      <c r="Q133" s="148">
        <v>2.5999999999999998E-4</v>
      </c>
      <c r="R133" s="148">
        <f>Q133*H133</f>
        <v>2.3399999999999997E-2</v>
      </c>
      <c r="S133" s="148">
        <v>0</v>
      </c>
      <c r="T133" s="149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0" t="s">
        <v>128</v>
      </c>
      <c r="AT133" s="150" t="s">
        <v>124</v>
      </c>
      <c r="AU133" s="150" t="s">
        <v>83</v>
      </c>
      <c r="AY133" s="18" t="s">
        <v>121</v>
      </c>
      <c r="BE133" s="151">
        <f>IF(N133="základní",J133,0)</f>
        <v>0</v>
      </c>
      <c r="BF133" s="151">
        <f>IF(N133="snížená",J133,0)</f>
        <v>0</v>
      </c>
      <c r="BG133" s="151">
        <f>IF(N133="zákl. přenesená",J133,0)</f>
        <v>0</v>
      </c>
      <c r="BH133" s="151">
        <f>IF(N133="sníž. přenesená",J133,0)</f>
        <v>0</v>
      </c>
      <c r="BI133" s="151">
        <f>IF(N133="nulová",J133,0)</f>
        <v>0</v>
      </c>
      <c r="BJ133" s="18" t="s">
        <v>81</v>
      </c>
      <c r="BK133" s="151">
        <f>ROUND(I133*H133,2)</f>
        <v>0</v>
      </c>
      <c r="BL133" s="18" t="s">
        <v>128</v>
      </c>
      <c r="BM133" s="150" t="s">
        <v>129</v>
      </c>
    </row>
    <row r="134" spans="1:65" s="2" customFormat="1">
      <c r="A134" s="30"/>
      <c r="B134" s="31"/>
      <c r="C134" s="30"/>
      <c r="D134" s="152" t="s">
        <v>130</v>
      </c>
      <c r="E134" s="30"/>
      <c r="F134" s="153" t="s">
        <v>131</v>
      </c>
      <c r="G134" s="30"/>
      <c r="H134" s="30"/>
      <c r="I134" s="30"/>
      <c r="J134" s="30"/>
      <c r="K134" s="30"/>
      <c r="L134" s="31"/>
      <c r="M134" s="154"/>
      <c r="N134" s="155"/>
      <c r="O134" s="56"/>
      <c r="P134" s="56"/>
      <c r="Q134" s="56"/>
      <c r="R134" s="56"/>
      <c r="S134" s="56"/>
      <c r="T134" s="57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8" t="s">
        <v>130</v>
      </c>
      <c r="AU134" s="18" t="s">
        <v>83</v>
      </c>
    </row>
    <row r="135" spans="1:65" s="13" customFormat="1">
      <c r="B135" s="156"/>
      <c r="D135" s="157" t="s">
        <v>132</v>
      </c>
      <c r="E135" s="158" t="s">
        <v>1</v>
      </c>
      <c r="F135" s="159" t="s">
        <v>133</v>
      </c>
      <c r="H135" s="160">
        <v>90</v>
      </c>
      <c r="L135" s="156"/>
      <c r="M135" s="161"/>
      <c r="N135" s="162"/>
      <c r="O135" s="162"/>
      <c r="P135" s="162"/>
      <c r="Q135" s="162"/>
      <c r="R135" s="162"/>
      <c r="S135" s="162"/>
      <c r="T135" s="163"/>
      <c r="AT135" s="158" t="s">
        <v>132</v>
      </c>
      <c r="AU135" s="158" t="s">
        <v>83</v>
      </c>
      <c r="AV135" s="13" t="s">
        <v>83</v>
      </c>
      <c r="AW135" s="13" t="s">
        <v>29</v>
      </c>
      <c r="AX135" s="13" t="s">
        <v>81</v>
      </c>
      <c r="AY135" s="158" t="s">
        <v>121</v>
      </c>
    </row>
    <row r="136" spans="1:65" s="2" customFormat="1" ht="24.2" customHeight="1">
      <c r="A136" s="30"/>
      <c r="B136" s="138"/>
      <c r="C136" s="139" t="s">
        <v>83</v>
      </c>
      <c r="D136" s="139" t="s">
        <v>124</v>
      </c>
      <c r="E136" s="140" t="s">
        <v>134</v>
      </c>
      <c r="F136" s="141" t="s">
        <v>135</v>
      </c>
      <c r="G136" s="142" t="s">
        <v>127</v>
      </c>
      <c r="H136" s="143">
        <v>17.670000000000002</v>
      </c>
      <c r="I136" s="144">
        <v>0</v>
      </c>
      <c r="J136" s="144">
        <f>ROUND(I136*H136,2)</f>
        <v>0</v>
      </c>
      <c r="K136" s="145"/>
      <c r="L136" s="31"/>
      <c r="M136" s="146" t="s">
        <v>1</v>
      </c>
      <c r="N136" s="147" t="s">
        <v>38</v>
      </c>
      <c r="O136" s="148">
        <v>0.4</v>
      </c>
      <c r="P136" s="148">
        <f>O136*H136</f>
        <v>7.0680000000000014</v>
      </c>
      <c r="Q136" s="148">
        <v>6.3E-3</v>
      </c>
      <c r="R136" s="148">
        <f>Q136*H136</f>
        <v>0.11132100000000002</v>
      </c>
      <c r="S136" s="148">
        <v>0</v>
      </c>
      <c r="T136" s="149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0" t="s">
        <v>128</v>
      </c>
      <c r="AT136" s="150" t="s">
        <v>124</v>
      </c>
      <c r="AU136" s="150" t="s">
        <v>83</v>
      </c>
      <c r="AY136" s="18" t="s">
        <v>121</v>
      </c>
      <c r="BE136" s="151">
        <f>IF(N136="základní",J136,0)</f>
        <v>0</v>
      </c>
      <c r="BF136" s="151">
        <f>IF(N136="snížená",J136,0)</f>
        <v>0</v>
      </c>
      <c r="BG136" s="151">
        <f>IF(N136="zákl. přenesená",J136,0)</f>
        <v>0</v>
      </c>
      <c r="BH136" s="151">
        <f>IF(N136="sníž. přenesená",J136,0)</f>
        <v>0</v>
      </c>
      <c r="BI136" s="151">
        <f>IF(N136="nulová",J136,0)</f>
        <v>0</v>
      </c>
      <c r="BJ136" s="18" t="s">
        <v>81</v>
      </c>
      <c r="BK136" s="151">
        <f>ROUND(I136*H136,2)</f>
        <v>0</v>
      </c>
      <c r="BL136" s="18" t="s">
        <v>128</v>
      </c>
      <c r="BM136" s="150" t="s">
        <v>136</v>
      </c>
    </row>
    <row r="137" spans="1:65" s="2" customFormat="1">
      <c r="A137" s="30"/>
      <c r="B137" s="31"/>
      <c r="C137" s="30"/>
      <c r="D137" s="152" t="s">
        <v>130</v>
      </c>
      <c r="E137" s="30"/>
      <c r="F137" s="153" t="s">
        <v>137</v>
      </c>
      <c r="G137" s="30"/>
      <c r="H137" s="30"/>
      <c r="I137" s="30"/>
      <c r="J137" s="30"/>
      <c r="K137" s="30"/>
      <c r="L137" s="31"/>
      <c r="M137" s="154"/>
      <c r="N137" s="155"/>
      <c r="O137" s="56"/>
      <c r="P137" s="56"/>
      <c r="Q137" s="56"/>
      <c r="R137" s="56"/>
      <c r="S137" s="56"/>
      <c r="T137" s="57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8" t="s">
        <v>130</v>
      </c>
      <c r="AU137" s="18" t="s">
        <v>83</v>
      </c>
    </row>
    <row r="138" spans="1:65" s="14" customFormat="1">
      <c r="B138" s="164"/>
      <c r="D138" s="157" t="s">
        <v>132</v>
      </c>
      <c r="E138" s="165" t="s">
        <v>1</v>
      </c>
      <c r="F138" s="166" t="s">
        <v>138</v>
      </c>
      <c r="H138" s="165" t="s">
        <v>1</v>
      </c>
      <c r="L138" s="164"/>
      <c r="M138" s="167"/>
      <c r="N138" s="168"/>
      <c r="O138" s="168"/>
      <c r="P138" s="168"/>
      <c r="Q138" s="168"/>
      <c r="R138" s="168"/>
      <c r="S138" s="168"/>
      <c r="T138" s="169"/>
      <c r="AT138" s="165" t="s">
        <v>132</v>
      </c>
      <c r="AU138" s="165" t="s">
        <v>83</v>
      </c>
      <c r="AV138" s="14" t="s">
        <v>81</v>
      </c>
      <c r="AW138" s="14" t="s">
        <v>29</v>
      </c>
      <c r="AX138" s="14" t="s">
        <v>73</v>
      </c>
      <c r="AY138" s="165" t="s">
        <v>121</v>
      </c>
    </row>
    <row r="139" spans="1:65" s="13" customFormat="1">
      <c r="B139" s="156"/>
      <c r="D139" s="157" t="s">
        <v>132</v>
      </c>
      <c r="E139" s="158" t="s">
        <v>1</v>
      </c>
      <c r="F139" s="159" t="s">
        <v>139</v>
      </c>
      <c r="H139" s="160">
        <v>17.670000000000002</v>
      </c>
      <c r="L139" s="156"/>
      <c r="M139" s="161"/>
      <c r="N139" s="162"/>
      <c r="O139" s="162"/>
      <c r="P139" s="162"/>
      <c r="Q139" s="162"/>
      <c r="R139" s="162"/>
      <c r="S139" s="162"/>
      <c r="T139" s="163"/>
      <c r="AT139" s="158" t="s">
        <v>132</v>
      </c>
      <c r="AU139" s="158" t="s">
        <v>83</v>
      </c>
      <c r="AV139" s="13" t="s">
        <v>83</v>
      </c>
      <c r="AW139" s="13" t="s">
        <v>29</v>
      </c>
      <c r="AX139" s="13" t="s">
        <v>81</v>
      </c>
      <c r="AY139" s="158" t="s">
        <v>121</v>
      </c>
    </row>
    <row r="140" spans="1:65" s="2" customFormat="1" ht="24.2" customHeight="1">
      <c r="A140" s="30"/>
      <c r="B140" s="138"/>
      <c r="C140" s="139" t="s">
        <v>140</v>
      </c>
      <c r="D140" s="139" t="s">
        <v>124</v>
      </c>
      <c r="E140" s="140" t="s">
        <v>141</v>
      </c>
      <c r="F140" s="141" t="s">
        <v>142</v>
      </c>
      <c r="G140" s="142" t="s">
        <v>127</v>
      </c>
      <c r="H140" s="143">
        <v>27.22</v>
      </c>
      <c r="I140" s="144">
        <v>0</v>
      </c>
      <c r="J140" s="144">
        <f>ROUND(I140*H140,2)</f>
        <v>0</v>
      </c>
      <c r="K140" s="145"/>
      <c r="L140" s="31"/>
      <c r="M140" s="146" t="s">
        <v>1</v>
      </c>
      <c r="N140" s="147" t="s">
        <v>38</v>
      </c>
      <c r="O140" s="148">
        <v>0.39</v>
      </c>
      <c r="P140" s="148">
        <f>O140*H140</f>
        <v>10.6158</v>
      </c>
      <c r="Q140" s="148">
        <v>1.54E-2</v>
      </c>
      <c r="R140" s="148">
        <f>Q140*H140</f>
        <v>0.41918800000000001</v>
      </c>
      <c r="S140" s="148">
        <v>0</v>
      </c>
      <c r="T140" s="149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0" t="s">
        <v>128</v>
      </c>
      <c r="AT140" s="150" t="s">
        <v>124</v>
      </c>
      <c r="AU140" s="150" t="s">
        <v>83</v>
      </c>
      <c r="AY140" s="18" t="s">
        <v>121</v>
      </c>
      <c r="BE140" s="151">
        <f>IF(N140="základní",J140,0)</f>
        <v>0</v>
      </c>
      <c r="BF140" s="151">
        <f>IF(N140="snížená",J140,0)</f>
        <v>0</v>
      </c>
      <c r="BG140" s="151">
        <f>IF(N140="zákl. přenesená",J140,0)</f>
        <v>0</v>
      </c>
      <c r="BH140" s="151">
        <f>IF(N140="sníž. přenesená",J140,0)</f>
        <v>0</v>
      </c>
      <c r="BI140" s="151">
        <f>IF(N140="nulová",J140,0)</f>
        <v>0</v>
      </c>
      <c r="BJ140" s="18" t="s">
        <v>81</v>
      </c>
      <c r="BK140" s="151">
        <f>ROUND(I140*H140,2)</f>
        <v>0</v>
      </c>
      <c r="BL140" s="18" t="s">
        <v>128</v>
      </c>
      <c r="BM140" s="150" t="s">
        <v>143</v>
      </c>
    </row>
    <row r="141" spans="1:65" s="2" customFormat="1">
      <c r="A141" s="30"/>
      <c r="B141" s="31"/>
      <c r="C141" s="30"/>
      <c r="D141" s="152" t="s">
        <v>130</v>
      </c>
      <c r="E141" s="30"/>
      <c r="F141" s="153" t="s">
        <v>144</v>
      </c>
      <c r="G141" s="30"/>
      <c r="H141" s="30"/>
      <c r="I141" s="30"/>
      <c r="J141" s="30"/>
      <c r="K141" s="30"/>
      <c r="L141" s="31"/>
      <c r="M141" s="154"/>
      <c r="N141" s="155"/>
      <c r="O141" s="56"/>
      <c r="P141" s="56"/>
      <c r="Q141" s="56"/>
      <c r="R141" s="56"/>
      <c r="S141" s="56"/>
      <c r="T141" s="57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T141" s="18" t="s">
        <v>130</v>
      </c>
      <c r="AU141" s="18" t="s">
        <v>83</v>
      </c>
    </row>
    <row r="142" spans="1:65" s="14" customFormat="1">
      <c r="B142" s="164"/>
      <c r="D142" s="157" t="s">
        <v>132</v>
      </c>
      <c r="E142" s="165" t="s">
        <v>1</v>
      </c>
      <c r="F142" s="166" t="s">
        <v>145</v>
      </c>
      <c r="H142" s="165" t="s">
        <v>1</v>
      </c>
      <c r="L142" s="164"/>
      <c r="M142" s="167"/>
      <c r="N142" s="168"/>
      <c r="O142" s="168"/>
      <c r="P142" s="168"/>
      <c r="Q142" s="168"/>
      <c r="R142" s="168"/>
      <c r="S142" s="168"/>
      <c r="T142" s="169"/>
      <c r="AT142" s="165" t="s">
        <v>132</v>
      </c>
      <c r="AU142" s="165" t="s">
        <v>83</v>
      </c>
      <c r="AV142" s="14" t="s">
        <v>81</v>
      </c>
      <c r="AW142" s="14" t="s">
        <v>29</v>
      </c>
      <c r="AX142" s="14" t="s">
        <v>73</v>
      </c>
      <c r="AY142" s="165" t="s">
        <v>121</v>
      </c>
    </row>
    <row r="143" spans="1:65" s="13" customFormat="1">
      <c r="B143" s="156"/>
      <c r="D143" s="157" t="s">
        <v>132</v>
      </c>
      <c r="E143" s="158" t="s">
        <v>1</v>
      </c>
      <c r="F143" s="159" t="s">
        <v>146</v>
      </c>
      <c r="H143" s="160">
        <v>27.22</v>
      </c>
      <c r="L143" s="156"/>
      <c r="M143" s="161"/>
      <c r="N143" s="162"/>
      <c r="O143" s="162"/>
      <c r="P143" s="162"/>
      <c r="Q143" s="162"/>
      <c r="R143" s="162"/>
      <c r="S143" s="162"/>
      <c r="T143" s="163"/>
      <c r="AT143" s="158" t="s">
        <v>132</v>
      </c>
      <c r="AU143" s="158" t="s">
        <v>83</v>
      </c>
      <c r="AV143" s="13" t="s">
        <v>83</v>
      </c>
      <c r="AW143" s="13" t="s">
        <v>29</v>
      </c>
      <c r="AX143" s="13" t="s">
        <v>81</v>
      </c>
      <c r="AY143" s="158" t="s">
        <v>121</v>
      </c>
    </row>
    <row r="144" spans="1:65" s="2" customFormat="1" ht="16.5" customHeight="1">
      <c r="A144" s="30"/>
      <c r="B144" s="138"/>
      <c r="C144" s="139" t="s">
        <v>128</v>
      </c>
      <c r="D144" s="139" t="s">
        <v>124</v>
      </c>
      <c r="E144" s="140" t="s">
        <v>147</v>
      </c>
      <c r="F144" s="141" t="s">
        <v>148</v>
      </c>
      <c r="G144" s="142" t="s">
        <v>127</v>
      </c>
      <c r="H144" s="143">
        <v>62.78</v>
      </c>
      <c r="I144" s="144">
        <v>0</v>
      </c>
      <c r="J144" s="144">
        <f>ROUND(I144*H144,2)</f>
        <v>0</v>
      </c>
      <c r="K144" s="145"/>
      <c r="L144" s="31"/>
      <c r="M144" s="146" t="s">
        <v>1</v>
      </c>
      <c r="N144" s="147" t="s">
        <v>38</v>
      </c>
      <c r="O144" s="148">
        <v>0.41</v>
      </c>
      <c r="P144" s="148">
        <f>O144*H144</f>
        <v>25.739799999999999</v>
      </c>
      <c r="Q144" s="148">
        <v>1.103E-2</v>
      </c>
      <c r="R144" s="148">
        <f>Q144*H144</f>
        <v>0.69246339999999995</v>
      </c>
      <c r="S144" s="148">
        <v>0</v>
      </c>
      <c r="T144" s="149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0" t="s">
        <v>128</v>
      </c>
      <c r="AT144" s="150" t="s">
        <v>124</v>
      </c>
      <c r="AU144" s="150" t="s">
        <v>83</v>
      </c>
      <c r="AY144" s="18" t="s">
        <v>121</v>
      </c>
      <c r="BE144" s="151">
        <f>IF(N144="základní",J144,0)</f>
        <v>0</v>
      </c>
      <c r="BF144" s="151">
        <f>IF(N144="snížená",J144,0)</f>
        <v>0</v>
      </c>
      <c r="BG144" s="151">
        <f>IF(N144="zákl. přenesená",J144,0)</f>
        <v>0</v>
      </c>
      <c r="BH144" s="151">
        <f>IF(N144="sníž. přenesená",J144,0)</f>
        <v>0</v>
      </c>
      <c r="BI144" s="151">
        <f>IF(N144="nulová",J144,0)</f>
        <v>0</v>
      </c>
      <c r="BJ144" s="18" t="s">
        <v>81</v>
      </c>
      <c r="BK144" s="151">
        <f>ROUND(I144*H144,2)</f>
        <v>0</v>
      </c>
      <c r="BL144" s="18" t="s">
        <v>128</v>
      </c>
      <c r="BM144" s="150" t="s">
        <v>149</v>
      </c>
    </row>
    <row r="145" spans="1:65" s="2" customFormat="1">
      <c r="A145" s="30"/>
      <c r="B145" s="31"/>
      <c r="C145" s="30"/>
      <c r="D145" s="152" t="s">
        <v>130</v>
      </c>
      <c r="E145" s="30"/>
      <c r="F145" s="153" t="s">
        <v>150</v>
      </c>
      <c r="G145" s="30"/>
      <c r="H145" s="30"/>
      <c r="I145" s="30"/>
      <c r="J145" s="30"/>
      <c r="K145" s="30"/>
      <c r="L145" s="31"/>
      <c r="M145" s="154"/>
      <c r="N145" s="155"/>
      <c r="O145" s="56"/>
      <c r="P145" s="56"/>
      <c r="Q145" s="56"/>
      <c r="R145" s="56"/>
      <c r="S145" s="56"/>
      <c r="T145" s="57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T145" s="18" t="s">
        <v>130</v>
      </c>
      <c r="AU145" s="18" t="s">
        <v>83</v>
      </c>
    </row>
    <row r="146" spans="1:65" s="13" customFormat="1">
      <c r="B146" s="156"/>
      <c r="D146" s="157" t="s">
        <v>132</v>
      </c>
      <c r="E146" s="158" t="s">
        <v>1</v>
      </c>
      <c r="F146" s="159" t="s">
        <v>81</v>
      </c>
      <c r="H146" s="160">
        <v>1</v>
      </c>
      <c r="L146" s="156"/>
      <c r="M146" s="161"/>
      <c r="N146" s="162"/>
      <c r="O146" s="162"/>
      <c r="P146" s="162"/>
      <c r="Q146" s="162"/>
      <c r="R146" s="162"/>
      <c r="S146" s="162"/>
      <c r="T146" s="163"/>
      <c r="AT146" s="158" t="s">
        <v>132</v>
      </c>
      <c r="AU146" s="158" t="s">
        <v>83</v>
      </c>
      <c r="AV146" s="13" t="s">
        <v>83</v>
      </c>
      <c r="AW146" s="13" t="s">
        <v>29</v>
      </c>
      <c r="AX146" s="13" t="s">
        <v>73</v>
      </c>
      <c r="AY146" s="158" t="s">
        <v>121</v>
      </c>
    </row>
    <row r="147" spans="1:65" s="13" customFormat="1">
      <c r="B147" s="156"/>
      <c r="D147" s="157" t="s">
        <v>132</v>
      </c>
      <c r="E147" s="158" t="s">
        <v>1</v>
      </c>
      <c r="F147" s="159" t="s">
        <v>151</v>
      </c>
      <c r="H147" s="160">
        <v>105.61</v>
      </c>
      <c r="L147" s="156"/>
      <c r="M147" s="161"/>
      <c r="N147" s="162"/>
      <c r="O147" s="162"/>
      <c r="P147" s="162"/>
      <c r="Q147" s="162"/>
      <c r="R147" s="162"/>
      <c r="S147" s="162"/>
      <c r="T147" s="163"/>
      <c r="AT147" s="158" t="s">
        <v>132</v>
      </c>
      <c r="AU147" s="158" t="s">
        <v>83</v>
      </c>
      <c r="AV147" s="13" t="s">
        <v>83</v>
      </c>
      <c r="AW147" s="13" t="s">
        <v>29</v>
      </c>
      <c r="AX147" s="13" t="s">
        <v>73</v>
      </c>
      <c r="AY147" s="158" t="s">
        <v>121</v>
      </c>
    </row>
    <row r="148" spans="1:65" s="14" customFormat="1">
      <c r="B148" s="164"/>
      <c r="D148" s="157" t="s">
        <v>132</v>
      </c>
      <c r="E148" s="165" t="s">
        <v>1</v>
      </c>
      <c r="F148" s="166" t="s">
        <v>152</v>
      </c>
      <c r="H148" s="165" t="s">
        <v>1</v>
      </c>
      <c r="L148" s="164"/>
      <c r="M148" s="167"/>
      <c r="N148" s="168"/>
      <c r="O148" s="168"/>
      <c r="P148" s="168"/>
      <c r="Q148" s="168"/>
      <c r="R148" s="168"/>
      <c r="S148" s="168"/>
      <c r="T148" s="169"/>
      <c r="AT148" s="165" t="s">
        <v>132</v>
      </c>
      <c r="AU148" s="165" t="s">
        <v>83</v>
      </c>
      <c r="AV148" s="14" t="s">
        <v>81</v>
      </c>
      <c r="AW148" s="14" t="s">
        <v>29</v>
      </c>
      <c r="AX148" s="14" t="s">
        <v>73</v>
      </c>
      <c r="AY148" s="165" t="s">
        <v>121</v>
      </c>
    </row>
    <row r="149" spans="1:65" s="13" customFormat="1">
      <c r="B149" s="156"/>
      <c r="D149" s="157" t="s">
        <v>132</v>
      </c>
      <c r="E149" s="158" t="s">
        <v>1</v>
      </c>
      <c r="F149" s="159" t="s">
        <v>153</v>
      </c>
      <c r="H149" s="160">
        <v>-23.5</v>
      </c>
      <c r="L149" s="156"/>
      <c r="M149" s="161"/>
      <c r="N149" s="162"/>
      <c r="O149" s="162"/>
      <c r="P149" s="162"/>
      <c r="Q149" s="162"/>
      <c r="R149" s="162"/>
      <c r="S149" s="162"/>
      <c r="T149" s="163"/>
      <c r="AT149" s="158" t="s">
        <v>132</v>
      </c>
      <c r="AU149" s="158" t="s">
        <v>83</v>
      </c>
      <c r="AV149" s="13" t="s">
        <v>83</v>
      </c>
      <c r="AW149" s="13" t="s">
        <v>29</v>
      </c>
      <c r="AX149" s="13" t="s">
        <v>73</v>
      </c>
      <c r="AY149" s="158" t="s">
        <v>121</v>
      </c>
    </row>
    <row r="150" spans="1:65" s="14" customFormat="1">
      <c r="B150" s="164"/>
      <c r="D150" s="157" t="s">
        <v>132</v>
      </c>
      <c r="E150" s="165" t="s">
        <v>1</v>
      </c>
      <c r="F150" s="166" t="s">
        <v>154</v>
      </c>
      <c r="H150" s="165" t="s">
        <v>1</v>
      </c>
      <c r="L150" s="164"/>
      <c r="M150" s="167"/>
      <c r="N150" s="168"/>
      <c r="O150" s="168"/>
      <c r="P150" s="168"/>
      <c r="Q150" s="168"/>
      <c r="R150" s="168"/>
      <c r="S150" s="168"/>
      <c r="T150" s="169"/>
      <c r="AT150" s="165" t="s">
        <v>132</v>
      </c>
      <c r="AU150" s="165" t="s">
        <v>83</v>
      </c>
      <c r="AV150" s="14" t="s">
        <v>81</v>
      </c>
      <c r="AW150" s="14" t="s">
        <v>29</v>
      </c>
      <c r="AX150" s="14" t="s">
        <v>73</v>
      </c>
      <c r="AY150" s="165" t="s">
        <v>121</v>
      </c>
    </row>
    <row r="151" spans="1:65" s="13" customFormat="1">
      <c r="B151" s="156"/>
      <c r="D151" s="157" t="s">
        <v>132</v>
      </c>
      <c r="E151" s="158" t="s">
        <v>1</v>
      </c>
      <c r="F151" s="159" t="s">
        <v>155</v>
      </c>
      <c r="H151" s="160">
        <v>6.84</v>
      </c>
      <c r="L151" s="156"/>
      <c r="M151" s="161"/>
      <c r="N151" s="162"/>
      <c r="O151" s="162"/>
      <c r="P151" s="162"/>
      <c r="Q151" s="162"/>
      <c r="R151" s="162"/>
      <c r="S151" s="162"/>
      <c r="T151" s="163"/>
      <c r="AT151" s="158" t="s">
        <v>132</v>
      </c>
      <c r="AU151" s="158" t="s">
        <v>83</v>
      </c>
      <c r="AV151" s="13" t="s">
        <v>83</v>
      </c>
      <c r="AW151" s="13" t="s">
        <v>29</v>
      </c>
      <c r="AX151" s="13" t="s">
        <v>73</v>
      </c>
      <c r="AY151" s="158" t="s">
        <v>121</v>
      </c>
    </row>
    <row r="152" spans="1:65" s="13" customFormat="1">
      <c r="B152" s="156"/>
      <c r="D152" s="157" t="s">
        <v>132</v>
      </c>
      <c r="E152" s="158" t="s">
        <v>1</v>
      </c>
      <c r="F152" s="159" t="s">
        <v>156</v>
      </c>
      <c r="H152" s="160">
        <v>0.05</v>
      </c>
      <c r="L152" s="156"/>
      <c r="M152" s="161"/>
      <c r="N152" s="162"/>
      <c r="O152" s="162"/>
      <c r="P152" s="162"/>
      <c r="Q152" s="162"/>
      <c r="R152" s="162"/>
      <c r="S152" s="162"/>
      <c r="T152" s="163"/>
      <c r="AT152" s="158" t="s">
        <v>132</v>
      </c>
      <c r="AU152" s="158" t="s">
        <v>83</v>
      </c>
      <c r="AV152" s="13" t="s">
        <v>83</v>
      </c>
      <c r="AW152" s="13" t="s">
        <v>29</v>
      </c>
      <c r="AX152" s="13" t="s">
        <v>73</v>
      </c>
      <c r="AY152" s="158" t="s">
        <v>121</v>
      </c>
    </row>
    <row r="153" spans="1:65" s="15" customFormat="1">
      <c r="B153" s="170"/>
      <c r="D153" s="157" t="s">
        <v>132</v>
      </c>
      <c r="E153" s="171" t="s">
        <v>1</v>
      </c>
      <c r="F153" s="172" t="s">
        <v>157</v>
      </c>
      <c r="H153" s="173">
        <v>90</v>
      </c>
      <c r="L153" s="170"/>
      <c r="M153" s="174"/>
      <c r="N153" s="175"/>
      <c r="O153" s="175"/>
      <c r="P153" s="175"/>
      <c r="Q153" s="175"/>
      <c r="R153" s="175"/>
      <c r="S153" s="175"/>
      <c r="T153" s="176"/>
      <c r="AT153" s="171" t="s">
        <v>132</v>
      </c>
      <c r="AU153" s="171" t="s">
        <v>83</v>
      </c>
      <c r="AV153" s="15" t="s">
        <v>140</v>
      </c>
      <c r="AW153" s="15" t="s">
        <v>29</v>
      </c>
      <c r="AX153" s="15" t="s">
        <v>73</v>
      </c>
      <c r="AY153" s="171" t="s">
        <v>121</v>
      </c>
    </row>
    <row r="154" spans="1:65" s="14" customFormat="1">
      <c r="B154" s="164"/>
      <c r="D154" s="157" t="s">
        <v>132</v>
      </c>
      <c r="E154" s="165" t="s">
        <v>1</v>
      </c>
      <c r="F154" s="166" t="s">
        <v>158</v>
      </c>
      <c r="H154" s="165" t="s">
        <v>1</v>
      </c>
      <c r="L154" s="164"/>
      <c r="M154" s="167"/>
      <c r="N154" s="168"/>
      <c r="O154" s="168"/>
      <c r="P154" s="168"/>
      <c r="Q154" s="168"/>
      <c r="R154" s="168"/>
      <c r="S154" s="168"/>
      <c r="T154" s="169"/>
      <c r="AT154" s="165" t="s">
        <v>132</v>
      </c>
      <c r="AU154" s="165" t="s">
        <v>83</v>
      </c>
      <c r="AV154" s="14" t="s">
        <v>81</v>
      </c>
      <c r="AW154" s="14" t="s">
        <v>29</v>
      </c>
      <c r="AX154" s="14" t="s">
        <v>73</v>
      </c>
      <c r="AY154" s="165" t="s">
        <v>121</v>
      </c>
    </row>
    <row r="155" spans="1:65" s="13" customFormat="1">
      <c r="B155" s="156"/>
      <c r="D155" s="157" t="s">
        <v>132</v>
      </c>
      <c r="E155" s="158" t="s">
        <v>1</v>
      </c>
      <c r="F155" s="159" t="s">
        <v>159</v>
      </c>
      <c r="H155" s="160">
        <v>-27.22</v>
      </c>
      <c r="L155" s="156"/>
      <c r="M155" s="161"/>
      <c r="N155" s="162"/>
      <c r="O155" s="162"/>
      <c r="P155" s="162"/>
      <c r="Q155" s="162"/>
      <c r="R155" s="162"/>
      <c r="S155" s="162"/>
      <c r="T155" s="163"/>
      <c r="AT155" s="158" t="s">
        <v>132</v>
      </c>
      <c r="AU155" s="158" t="s">
        <v>83</v>
      </c>
      <c r="AV155" s="13" t="s">
        <v>83</v>
      </c>
      <c r="AW155" s="13" t="s">
        <v>29</v>
      </c>
      <c r="AX155" s="13" t="s">
        <v>73</v>
      </c>
      <c r="AY155" s="158" t="s">
        <v>121</v>
      </c>
    </row>
    <row r="156" spans="1:65" s="16" customFormat="1">
      <c r="B156" s="177"/>
      <c r="D156" s="157" t="s">
        <v>132</v>
      </c>
      <c r="E156" s="178" t="s">
        <v>1</v>
      </c>
      <c r="F156" s="179" t="s">
        <v>160</v>
      </c>
      <c r="H156" s="180">
        <v>62.78</v>
      </c>
      <c r="L156" s="177"/>
      <c r="M156" s="181"/>
      <c r="N156" s="182"/>
      <c r="O156" s="182"/>
      <c r="P156" s="182"/>
      <c r="Q156" s="182"/>
      <c r="R156" s="182"/>
      <c r="S156" s="182"/>
      <c r="T156" s="183"/>
      <c r="AT156" s="178" t="s">
        <v>132</v>
      </c>
      <c r="AU156" s="178" t="s">
        <v>83</v>
      </c>
      <c r="AV156" s="16" t="s">
        <v>128</v>
      </c>
      <c r="AW156" s="16" t="s">
        <v>29</v>
      </c>
      <c r="AX156" s="16" t="s">
        <v>81</v>
      </c>
      <c r="AY156" s="178" t="s">
        <v>121</v>
      </c>
    </row>
    <row r="157" spans="1:65" s="2" customFormat="1" ht="24.2" customHeight="1">
      <c r="A157" s="30"/>
      <c r="B157" s="138"/>
      <c r="C157" s="139" t="s">
        <v>161</v>
      </c>
      <c r="D157" s="139" t="s">
        <v>124</v>
      </c>
      <c r="E157" s="140" t="s">
        <v>162</v>
      </c>
      <c r="F157" s="141" t="s">
        <v>163</v>
      </c>
      <c r="G157" s="142" t="s">
        <v>164</v>
      </c>
      <c r="H157" s="143">
        <v>45.65</v>
      </c>
      <c r="I157" s="144">
        <v>0</v>
      </c>
      <c r="J157" s="144">
        <f>ROUND(I157*H157,2)</f>
        <v>0</v>
      </c>
      <c r="K157" s="145"/>
      <c r="L157" s="31"/>
      <c r="M157" s="146" t="s">
        <v>1</v>
      </c>
      <c r="N157" s="147" t="s">
        <v>38</v>
      </c>
      <c r="O157" s="148">
        <v>0.04</v>
      </c>
      <c r="P157" s="148">
        <f>O157*H157</f>
        <v>1.8260000000000001</v>
      </c>
      <c r="Q157" s="148">
        <v>0</v>
      </c>
      <c r="R157" s="148">
        <f>Q157*H157</f>
        <v>0</v>
      </c>
      <c r="S157" s="148">
        <v>0</v>
      </c>
      <c r="T157" s="149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50" t="s">
        <v>128</v>
      </c>
      <c r="AT157" s="150" t="s">
        <v>124</v>
      </c>
      <c r="AU157" s="150" t="s">
        <v>83</v>
      </c>
      <c r="AY157" s="18" t="s">
        <v>121</v>
      </c>
      <c r="BE157" s="151">
        <f>IF(N157="základní",J157,0)</f>
        <v>0</v>
      </c>
      <c r="BF157" s="151">
        <f>IF(N157="snížená",J157,0)</f>
        <v>0</v>
      </c>
      <c r="BG157" s="151">
        <f>IF(N157="zákl. přenesená",J157,0)</f>
        <v>0</v>
      </c>
      <c r="BH157" s="151">
        <f>IF(N157="sníž. přenesená",J157,0)</f>
        <v>0</v>
      </c>
      <c r="BI157" s="151">
        <f>IF(N157="nulová",J157,0)</f>
        <v>0</v>
      </c>
      <c r="BJ157" s="18" t="s">
        <v>81</v>
      </c>
      <c r="BK157" s="151">
        <f>ROUND(I157*H157,2)</f>
        <v>0</v>
      </c>
      <c r="BL157" s="18" t="s">
        <v>128</v>
      </c>
      <c r="BM157" s="150" t="s">
        <v>165</v>
      </c>
    </row>
    <row r="158" spans="1:65" s="2" customFormat="1">
      <c r="A158" s="30"/>
      <c r="B158" s="31"/>
      <c r="C158" s="30"/>
      <c r="D158" s="152" t="s">
        <v>130</v>
      </c>
      <c r="E158" s="30"/>
      <c r="F158" s="153" t="s">
        <v>166</v>
      </c>
      <c r="G158" s="30"/>
      <c r="H158" s="30"/>
      <c r="I158" s="30"/>
      <c r="J158" s="30"/>
      <c r="K158" s="30"/>
      <c r="L158" s="31"/>
      <c r="M158" s="154"/>
      <c r="N158" s="155"/>
      <c r="O158" s="56"/>
      <c r="P158" s="56"/>
      <c r="Q158" s="56"/>
      <c r="R158" s="56"/>
      <c r="S158" s="56"/>
      <c r="T158" s="57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T158" s="18" t="s">
        <v>130</v>
      </c>
      <c r="AU158" s="18" t="s">
        <v>83</v>
      </c>
    </row>
    <row r="159" spans="1:65" s="14" customFormat="1">
      <c r="B159" s="164"/>
      <c r="D159" s="157" t="s">
        <v>132</v>
      </c>
      <c r="E159" s="165" t="s">
        <v>1</v>
      </c>
      <c r="F159" s="166" t="s">
        <v>167</v>
      </c>
      <c r="H159" s="165" t="s">
        <v>1</v>
      </c>
      <c r="L159" s="164"/>
      <c r="M159" s="167"/>
      <c r="N159" s="168"/>
      <c r="O159" s="168"/>
      <c r="P159" s="168"/>
      <c r="Q159" s="168"/>
      <c r="R159" s="168"/>
      <c r="S159" s="168"/>
      <c r="T159" s="169"/>
      <c r="AT159" s="165" t="s">
        <v>132</v>
      </c>
      <c r="AU159" s="165" t="s">
        <v>83</v>
      </c>
      <c r="AV159" s="14" t="s">
        <v>81</v>
      </c>
      <c r="AW159" s="14" t="s">
        <v>29</v>
      </c>
      <c r="AX159" s="14" t="s">
        <v>73</v>
      </c>
      <c r="AY159" s="165" t="s">
        <v>121</v>
      </c>
    </row>
    <row r="160" spans="1:65" s="13" customFormat="1">
      <c r="B160" s="156"/>
      <c r="D160" s="157" t="s">
        <v>132</v>
      </c>
      <c r="E160" s="158" t="s">
        <v>1</v>
      </c>
      <c r="F160" s="159" t="s">
        <v>168</v>
      </c>
      <c r="H160" s="160">
        <v>14.75</v>
      </c>
      <c r="L160" s="156"/>
      <c r="M160" s="161"/>
      <c r="N160" s="162"/>
      <c r="O160" s="162"/>
      <c r="P160" s="162"/>
      <c r="Q160" s="162"/>
      <c r="R160" s="162"/>
      <c r="S160" s="162"/>
      <c r="T160" s="163"/>
      <c r="AT160" s="158" t="s">
        <v>132</v>
      </c>
      <c r="AU160" s="158" t="s">
        <v>83</v>
      </c>
      <c r="AV160" s="13" t="s">
        <v>83</v>
      </c>
      <c r="AW160" s="13" t="s">
        <v>29</v>
      </c>
      <c r="AX160" s="13" t="s">
        <v>73</v>
      </c>
      <c r="AY160" s="158" t="s">
        <v>121</v>
      </c>
    </row>
    <row r="161" spans="1:65" s="14" customFormat="1">
      <c r="B161" s="164"/>
      <c r="D161" s="157" t="s">
        <v>132</v>
      </c>
      <c r="E161" s="165" t="s">
        <v>1</v>
      </c>
      <c r="F161" s="166" t="s">
        <v>169</v>
      </c>
      <c r="H161" s="165" t="s">
        <v>1</v>
      </c>
      <c r="L161" s="164"/>
      <c r="M161" s="167"/>
      <c r="N161" s="168"/>
      <c r="O161" s="168"/>
      <c r="P161" s="168"/>
      <c r="Q161" s="168"/>
      <c r="R161" s="168"/>
      <c r="S161" s="168"/>
      <c r="T161" s="169"/>
      <c r="AT161" s="165" t="s">
        <v>132</v>
      </c>
      <c r="AU161" s="165" t="s">
        <v>83</v>
      </c>
      <c r="AV161" s="14" t="s">
        <v>81</v>
      </c>
      <c r="AW161" s="14" t="s">
        <v>29</v>
      </c>
      <c r="AX161" s="14" t="s">
        <v>73</v>
      </c>
      <c r="AY161" s="165" t="s">
        <v>121</v>
      </c>
    </row>
    <row r="162" spans="1:65" s="13" customFormat="1">
      <c r="B162" s="156"/>
      <c r="D162" s="157" t="s">
        <v>132</v>
      </c>
      <c r="E162" s="158" t="s">
        <v>1</v>
      </c>
      <c r="F162" s="159" t="s">
        <v>170</v>
      </c>
      <c r="H162" s="160">
        <v>30.9</v>
      </c>
      <c r="L162" s="156"/>
      <c r="M162" s="161"/>
      <c r="N162" s="162"/>
      <c r="O162" s="162"/>
      <c r="P162" s="162"/>
      <c r="Q162" s="162"/>
      <c r="R162" s="162"/>
      <c r="S162" s="162"/>
      <c r="T162" s="163"/>
      <c r="AT162" s="158" t="s">
        <v>132</v>
      </c>
      <c r="AU162" s="158" t="s">
        <v>83</v>
      </c>
      <c r="AV162" s="13" t="s">
        <v>83</v>
      </c>
      <c r="AW162" s="13" t="s">
        <v>29</v>
      </c>
      <c r="AX162" s="13" t="s">
        <v>73</v>
      </c>
      <c r="AY162" s="158" t="s">
        <v>121</v>
      </c>
    </row>
    <row r="163" spans="1:65" s="16" customFormat="1">
      <c r="B163" s="177"/>
      <c r="D163" s="157" t="s">
        <v>132</v>
      </c>
      <c r="E163" s="178" t="s">
        <v>1</v>
      </c>
      <c r="F163" s="179" t="s">
        <v>160</v>
      </c>
      <c r="H163" s="180">
        <v>45.65</v>
      </c>
      <c r="L163" s="177"/>
      <c r="M163" s="181"/>
      <c r="N163" s="182"/>
      <c r="O163" s="182"/>
      <c r="P163" s="182"/>
      <c r="Q163" s="182"/>
      <c r="R163" s="182"/>
      <c r="S163" s="182"/>
      <c r="T163" s="183"/>
      <c r="AT163" s="178" t="s">
        <v>132</v>
      </c>
      <c r="AU163" s="178" t="s">
        <v>83</v>
      </c>
      <c r="AV163" s="16" t="s">
        <v>128</v>
      </c>
      <c r="AW163" s="16" t="s">
        <v>29</v>
      </c>
      <c r="AX163" s="16" t="s">
        <v>81</v>
      </c>
      <c r="AY163" s="178" t="s">
        <v>121</v>
      </c>
    </row>
    <row r="164" spans="1:65" s="2" customFormat="1" ht="16.5" customHeight="1">
      <c r="A164" s="30"/>
      <c r="B164" s="138"/>
      <c r="C164" s="184" t="s">
        <v>171</v>
      </c>
      <c r="D164" s="184" t="s">
        <v>172</v>
      </c>
      <c r="E164" s="185" t="s">
        <v>173</v>
      </c>
      <c r="F164" s="186" t="s">
        <v>174</v>
      </c>
      <c r="G164" s="187" t="s">
        <v>164</v>
      </c>
      <c r="H164" s="188">
        <v>48</v>
      </c>
      <c r="I164" s="189">
        <v>0</v>
      </c>
      <c r="J164" s="189">
        <f>ROUND(I164*H164,2)</f>
        <v>0</v>
      </c>
      <c r="K164" s="190"/>
      <c r="L164" s="191"/>
      <c r="M164" s="192" t="s">
        <v>1</v>
      </c>
      <c r="N164" s="193" t="s">
        <v>38</v>
      </c>
      <c r="O164" s="148">
        <v>0</v>
      </c>
      <c r="P164" s="148">
        <f>O164*H164</f>
        <v>0</v>
      </c>
      <c r="Q164" s="148">
        <v>2.9999999999999997E-4</v>
      </c>
      <c r="R164" s="148">
        <f>Q164*H164</f>
        <v>1.44E-2</v>
      </c>
      <c r="S164" s="148">
        <v>0</v>
      </c>
      <c r="T164" s="149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0" t="s">
        <v>175</v>
      </c>
      <c r="AT164" s="150" t="s">
        <v>172</v>
      </c>
      <c r="AU164" s="150" t="s">
        <v>83</v>
      </c>
      <c r="AY164" s="18" t="s">
        <v>121</v>
      </c>
      <c r="BE164" s="151">
        <f>IF(N164="základní",J164,0)</f>
        <v>0</v>
      </c>
      <c r="BF164" s="151">
        <f>IF(N164="snížená",J164,0)</f>
        <v>0</v>
      </c>
      <c r="BG164" s="151">
        <f>IF(N164="zákl. přenesená",J164,0)</f>
        <v>0</v>
      </c>
      <c r="BH164" s="151">
        <f>IF(N164="sníž. přenesená",J164,0)</f>
        <v>0</v>
      </c>
      <c r="BI164" s="151">
        <f>IF(N164="nulová",J164,0)</f>
        <v>0</v>
      </c>
      <c r="BJ164" s="18" t="s">
        <v>81</v>
      </c>
      <c r="BK164" s="151">
        <f>ROUND(I164*H164,2)</f>
        <v>0</v>
      </c>
      <c r="BL164" s="18" t="s">
        <v>128</v>
      </c>
      <c r="BM164" s="150" t="s">
        <v>176</v>
      </c>
    </row>
    <row r="165" spans="1:65" s="2" customFormat="1" ht="16.5" customHeight="1">
      <c r="A165" s="30"/>
      <c r="B165" s="138"/>
      <c r="C165" s="139" t="s">
        <v>177</v>
      </c>
      <c r="D165" s="139" t="s">
        <v>124</v>
      </c>
      <c r="E165" s="140" t="s">
        <v>178</v>
      </c>
      <c r="F165" s="141" t="s">
        <v>179</v>
      </c>
      <c r="G165" s="142" t="s">
        <v>127</v>
      </c>
      <c r="H165" s="143">
        <v>62.2</v>
      </c>
      <c r="I165" s="144">
        <v>0</v>
      </c>
      <c r="J165" s="144">
        <f>ROUND(I165*H165,2)</f>
        <v>0</v>
      </c>
      <c r="K165" s="145"/>
      <c r="L165" s="31"/>
      <c r="M165" s="146" t="s">
        <v>1</v>
      </c>
      <c r="N165" s="147" t="s">
        <v>38</v>
      </c>
      <c r="O165" s="148">
        <v>3.5000000000000003E-2</v>
      </c>
      <c r="P165" s="148">
        <f>O165*H165</f>
        <v>2.1770000000000005</v>
      </c>
      <c r="Q165" s="148">
        <v>5.5000000000000003E-4</v>
      </c>
      <c r="R165" s="148">
        <f>Q165*H165</f>
        <v>3.4210000000000004E-2</v>
      </c>
      <c r="S165" s="148">
        <v>5.9999999999999995E-4</v>
      </c>
      <c r="T165" s="149">
        <f>S165*H165</f>
        <v>3.7319999999999999E-2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0" t="s">
        <v>128</v>
      </c>
      <c r="AT165" s="150" t="s">
        <v>124</v>
      </c>
      <c r="AU165" s="150" t="s">
        <v>83</v>
      </c>
      <c r="AY165" s="18" t="s">
        <v>121</v>
      </c>
      <c r="BE165" s="151">
        <f>IF(N165="základní",J165,0)</f>
        <v>0</v>
      </c>
      <c r="BF165" s="151">
        <f>IF(N165="snížená",J165,0)</f>
        <v>0</v>
      </c>
      <c r="BG165" s="151">
        <f>IF(N165="zákl. přenesená",J165,0)</f>
        <v>0</v>
      </c>
      <c r="BH165" s="151">
        <f>IF(N165="sníž. přenesená",J165,0)</f>
        <v>0</v>
      </c>
      <c r="BI165" s="151">
        <f>IF(N165="nulová",J165,0)</f>
        <v>0</v>
      </c>
      <c r="BJ165" s="18" t="s">
        <v>81</v>
      </c>
      <c r="BK165" s="151">
        <f>ROUND(I165*H165,2)</f>
        <v>0</v>
      </c>
      <c r="BL165" s="18" t="s">
        <v>128</v>
      </c>
      <c r="BM165" s="150" t="s">
        <v>180</v>
      </c>
    </row>
    <row r="166" spans="1:65" s="2" customFormat="1">
      <c r="A166" s="30"/>
      <c r="B166" s="31"/>
      <c r="C166" s="30"/>
      <c r="D166" s="152" t="s">
        <v>130</v>
      </c>
      <c r="E166" s="30"/>
      <c r="F166" s="153" t="s">
        <v>181</v>
      </c>
      <c r="G166" s="30"/>
      <c r="H166" s="30"/>
      <c r="I166" s="30"/>
      <c r="J166" s="30"/>
      <c r="K166" s="30"/>
      <c r="L166" s="31"/>
      <c r="M166" s="154"/>
      <c r="N166" s="155"/>
      <c r="O166" s="56"/>
      <c r="P166" s="56"/>
      <c r="Q166" s="56"/>
      <c r="R166" s="56"/>
      <c r="S166" s="56"/>
      <c r="T166" s="57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T166" s="18" t="s">
        <v>130</v>
      </c>
      <c r="AU166" s="18" t="s">
        <v>83</v>
      </c>
    </row>
    <row r="167" spans="1:65" s="12" customFormat="1" ht="22.9" customHeight="1">
      <c r="B167" s="126"/>
      <c r="D167" s="127" t="s">
        <v>72</v>
      </c>
      <c r="E167" s="136" t="s">
        <v>182</v>
      </c>
      <c r="F167" s="136" t="s">
        <v>183</v>
      </c>
      <c r="J167" s="137">
        <f>BK167</f>
        <v>0</v>
      </c>
      <c r="L167" s="126"/>
      <c r="M167" s="130"/>
      <c r="N167" s="131"/>
      <c r="O167" s="131"/>
      <c r="P167" s="132">
        <f>SUM(P168:P169)</f>
        <v>6.5309999999999997</v>
      </c>
      <c r="Q167" s="131"/>
      <c r="R167" s="132">
        <f>SUM(R168:R169)</f>
        <v>0</v>
      </c>
      <c r="S167" s="131"/>
      <c r="T167" s="133">
        <f>SUM(T168:T169)</f>
        <v>0</v>
      </c>
      <c r="AR167" s="127" t="s">
        <v>81</v>
      </c>
      <c r="AT167" s="134" t="s">
        <v>72</v>
      </c>
      <c r="AU167" s="134" t="s">
        <v>81</v>
      </c>
      <c r="AY167" s="127" t="s">
        <v>121</v>
      </c>
      <c r="BK167" s="135">
        <f>SUM(BK168:BK169)</f>
        <v>0</v>
      </c>
    </row>
    <row r="168" spans="1:65" s="2" customFormat="1" ht="33" customHeight="1">
      <c r="A168" s="30"/>
      <c r="B168" s="138"/>
      <c r="C168" s="139" t="s">
        <v>175</v>
      </c>
      <c r="D168" s="139" t="s">
        <v>124</v>
      </c>
      <c r="E168" s="140" t="s">
        <v>184</v>
      </c>
      <c r="F168" s="141" t="s">
        <v>185</v>
      </c>
      <c r="G168" s="142" t="s">
        <v>127</v>
      </c>
      <c r="H168" s="143">
        <v>62.2</v>
      </c>
      <c r="I168" s="144">
        <v>0</v>
      </c>
      <c r="J168" s="144">
        <f>ROUND(I168*H168,2)</f>
        <v>0</v>
      </c>
      <c r="K168" s="145"/>
      <c r="L168" s="31"/>
      <c r="M168" s="146" t="s">
        <v>1</v>
      </c>
      <c r="N168" s="147" t="s">
        <v>38</v>
      </c>
      <c r="O168" s="148">
        <v>0.105</v>
      </c>
      <c r="P168" s="148">
        <f>O168*H168</f>
        <v>6.5309999999999997</v>
      </c>
      <c r="Q168" s="148">
        <v>0</v>
      </c>
      <c r="R168" s="148">
        <f>Q168*H168</f>
        <v>0</v>
      </c>
      <c r="S168" s="148">
        <v>0</v>
      </c>
      <c r="T168" s="149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0" t="s">
        <v>128</v>
      </c>
      <c r="AT168" s="150" t="s">
        <v>124</v>
      </c>
      <c r="AU168" s="150" t="s">
        <v>83</v>
      </c>
      <c r="AY168" s="18" t="s">
        <v>121</v>
      </c>
      <c r="BE168" s="151">
        <f>IF(N168="základní",J168,0)</f>
        <v>0</v>
      </c>
      <c r="BF168" s="151">
        <f>IF(N168="snížená",J168,0)</f>
        <v>0</v>
      </c>
      <c r="BG168" s="151">
        <f>IF(N168="zákl. přenesená",J168,0)</f>
        <v>0</v>
      </c>
      <c r="BH168" s="151">
        <f>IF(N168="sníž. přenesená",J168,0)</f>
        <v>0</v>
      </c>
      <c r="BI168" s="151">
        <f>IF(N168="nulová",J168,0)</f>
        <v>0</v>
      </c>
      <c r="BJ168" s="18" t="s">
        <v>81</v>
      </c>
      <c r="BK168" s="151">
        <f>ROUND(I168*H168,2)</f>
        <v>0</v>
      </c>
      <c r="BL168" s="18" t="s">
        <v>128</v>
      </c>
      <c r="BM168" s="150" t="s">
        <v>186</v>
      </c>
    </row>
    <row r="169" spans="1:65" s="2" customFormat="1">
      <c r="A169" s="30"/>
      <c r="B169" s="31"/>
      <c r="C169" s="30"/>
      <c r="D169" s="152" t="s">
        <v>130</v>
      </c>
      <c r="E169" s="30"/>
      <c r="F169" s="153" t="s">
        <v>187</v>
      </c>
      <c r="G169" s="30"/>
      <c r="H169" s="30"/>
      <c r="I169" s="30"/>
      <c r="J169" s="30"/>
      <c r="K169" s="30"/>
      <c r="L169" s="31"/>
      <c r="M169" s="154"/>
      <c r="N169" s="155"/>
      <c r="O169" s="56"/>
      <c r="P169" s="56"/>
      <c r="Q169" s="56"/>
      <c r="R169" s="56"/>
      <c r="S169" s="56"/>
      <c r="T169" s="57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T169" s="18" t="s">
        <v>130</v>
      </c>
      <c r="AU169" s="18" t="s">
        <v>83</v>
      </c>
    </row>
    <row r="170" spans="1:65" s="12" customFormat="1" ht="22.9" customHeight="1">
      <c r="B170" s="126"/>
      <c r="D170" s="127" t="s">
        <v>72</v>
      </c>
      <c r="E170" s="136" t="s">
        <v>188</v>
      </c>
      <c r="F170" s="136" t="s">
        <v>189</v>
      </c>
      <c r="J170" s="137">
        <f>BK170</f>
        <v>0</v>
      </c>
      <c r="L170" s="126"/>
      <c r="M170" s="130"/>
      <c r="N170" s="131"/>
      <c r="O170" s="131"/>
      <c r="P170" s="132">
        <f>SUM(P171:P176)</f>
        <v>20.017600000000002</v>
      </c>
      <c r="Q170" s="131"/>
      <c r="R170" s="132">
        <f>SUM(R171:R176)</f>
        <v>2.4880000000000002E-3</v>
      </c>
      <c r="S170" s="131"/>
      <c r="T170" s="133">
        <f>SUM(T171:T176)</f>
        <v>0.02</v>
      </c>
      <c r="AR170" s="127" t="s">
        <v>81</v>
      </c>
      <c r="AT170" s="134" t="s">
        <v>72</v>
      </c>
      <c r="AU170" s="134" t="s">
        <v>81</v>
      </c>
      <c r="AY170" s="127" t="s">
        <v>121</v>
      </c>
      <c r="BK170" s="135">
        <f>SUM(BK171:BK176)</f>
        <v>0</v>
      </c>
    </row>
    <row r="171" spans="1:65" s="2" customFormat="1" ht="24.2" customHeight="1">
      <c r="A171" s="30"/>
      <c r="B171" s="138"/>
      <c r="C171" s="139" t="s">
        <v>190</v>
      </c>
      <c r="D171" s="139" t="s">
        <v>124</v>
      </c>
      <c r="E171" s="140" t="s">
        <v>191</v>
      </c>
      <c r="F171" s="141" t="s">
        <v>192</v>
      </c>
      <c r="G171" s="142" t="s">
        <v>193</v>
      </c>
      <c r="H171" s="143">
        <v>1</v>
      </c>
      <c r="I171" s="144">
        <v>0</v>
      </c>
      <c r="J171" s="144">
        <f>ROUND(I171*H171,2)</f>
        <v>0</v>
      </c>
      <c r="K171" s="145"/>
      <c r="L171" s="31"/>
      <c r="M171" s="146" t="s">
        <v>1</v>
      </c>
      <c r="N171" s="147" t="s">
        <v>38</v>
      </c>
      <c r="O171" s="148">
        <v>0.86</v>
      </c>
      <c r="P171" s="148">
        <f>O171*H171</f>
        <v>0.86</v>
      </c>
      <c r="Q171" s="148">
        <v>0</v>
      </c>
      <c r="R171" s="148">
        <f>Q171*H171</f>
        <v>0</v>
      </c>
      <c r="S171" s="148">
        <v>0.02</v>
      </c>
      <c r="T171" s="149">
        <f>S171*H171</f>
        <v>0.02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0" t="s">
        <v>194</v>
      </c>
      <c r="AT171" s="150" t="s">
        <v>124</v>
      </c>
      <c r="AU171" s="150" t="s">
        <v>83</v>
      </c>
      <c r="AY171" s="18" t="s">
        <v>121</v>
      </c>
      <c r="BE171" s="151">
        <f>IF(N171="základní",J171,0)</f>
        <v>0</v>
      </c>
      <c r="BF171" s="151">
        <f>IF(N171="snížená",J171,0)</f>
        <v>0</v>
      </c>
      <c r="BG171" s="151">
        <f>IF(N171="zákl. přenesená",J171,0)</f>
        <v>0</v>
      </c>
      <c r="BH171" s="151">
        <f>IF(N171="sníž. přenesená",J171,0)</f>
        <v>0</v>
      </c>
      <c r="BI171" s="151">
        <f>IF(N171="nulová",J171,0)</f>
        <v>0</v>
      </c>
      <c r="BJ171" s="18" t="s">
        <v>81</v>
      </c>
      <c r="BK171" s="151">
        <f>ROUND(I171*H171,2)</f>
        <v>0</v>
      </c>
      <c r="BL171" s="18" t="s">
        <v>194</v>
      </c>
      <c r="BM171" s="150" t="s">
        <v>195</v>
      </c>
    </row>
    <row r="172" spans="1:65" s="2" customFormat="1">
      <c r="A172" s="30"/>
      <c r="B172" s="31"/>
      <c r="C172" s="30"/>
      <c r="D172" s="152" t="s">
        <v>130</v>
      </c>
      <c r="E172" s="30"/>
      <c r="F172" s="153" t="s">
        <v>196</v>
      </c>
      <c r="G172" s="30"/>
      <c r="H172" s="30"/>
      <c r="I172" s="30"/>
      <c r="J172" s="30"/>
      <c r="K172" s="30"/>
      <c r="L172" s="31"/>
      <c r="M172" s="154"/>
      <c r="N172" s="155"/>
      <c r="O172" s="56"/>
      <c r="P172" s="56"/>
      <c r="Q172" s="56"/>
      <c r="R172" s="56"/>
      <c r="S172" s="56"/>
      <c r="T172" s="57"/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T172" s="18" t="s">
        <v>130</v>
      </c>
      <c r="AU172" s="18" t="s">
        <v>83</v>
      </c>
    </row>
    <row r="173" spans="1:65" s="2" customFormat="1" ht="16.5" customHeight="1">
      <c r="A173" s="30"/>
      <c r="B173" s="138"/>
      <c r="C173" s="139" t="s">
        <v>197</v>
      </c>
      <c r="D173" s="139" t="s">
        <v>124</v>
      </c>
      <c r="E173" s="140" t="s">
        <v>198</v>
      </c>
      <c r="F173" s="141" t="s">
        <v>199</v>
      </c>
      <c r="G173" s="142" t="s">
        <v>200</v>
      </c>
      <c r="H173" s="143">
        <v>1</v>
      </c>
      <c r="I173" s="144">
        <v>0</v>
      </c>
      <c r="J173" s="144">
        <f>ROUND(I173*H173,2)</f>
        <v>0</v>
      </c>
      <c r="K173" s="145"/>
      <c r="L173" s="31"/>
      <c r="M173" s="146" t="s">
        <v>1</v>
      </c>
      <c r="N173" s="147" t="s">
        <v>38</v>
      </c>
      <c r="O173" s="148">
        <v>0</v>
      </c>
      <c r="P173" s="148">
        <f>O173*H173</f>
        <v>0</v>
      </c>
      <c r="Q173" s="148">
        <v>0</v>
      </c>
      <c r="R173" s="148">
        <f>Q173*H173</f>
        <v>0</v>
      </c>
      <c r="S173" s="148">
        <v>0</v>
      </c>
      <c r="T173" s="149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0" t="s">
        <v>194</v>
      </c>
      <c r="AT173" s="150" t="s">
        <v>124</v>
      </c>
      <c r="AU173" s="150" t="s">
        <v>83</v>
      </c>
      <c r="AY173" s="18" t="s">
        <v>121</v>
      </c>
      <c r="BE173" s="151">
        <f>IF(N173="základní",J173,0)</f>
        <v>0</v>
      </c>
      <c r="BF173" s="151">
        <f>IF(N173="snížená",J173,0)</f>
        <v>0</v>
      </c>
      <c r="BG173" s="151">
        <f>IF(N173="zákl. přenesená",J173,0)</f>
        <v>0</v>
      </c>
      <c r="BH173" s="151">
        <f>IF(N173="sníž. přenesená",J173,0)</f>
        <v>0</v>
      </c>
      <c r="BI173" s="151">
        <f>IF(N173="nulová",J173,0)</f>
        <v>0</v>
      </c>
      <c r="BJ173" s="18" t="s">
        <v>81</v>
      </c>
      <c r="BK173" s="151">
        <f>ROUND(I173*H173,2)</f>
        <v>0</v>
      </c>
      <c r="BL173" s="18" t="s">
        <v>194</v>
      </c>
      <c r="BM173" s="150" t="s">
        <v>201</v>
      </c>
    </row>
    <row r="174" spans="1:65" s="2" customFormat="1" ht="24.2" customHeight="1">
      <c r="A174" s="30"/>
      <c r="B174" s="138"/>
      <c r="C174" s="139" t="s">
        <v>202</v>
      </c>
      <c r="D174" s="139" t="s">
        <v>124</v>
      </c>
      <c r="E174" s="140" t="s">
        <v>203</v>
      </c>
      <c r="F174" s="141" t="s">
        <v>204</v>
      </c>
      <c r="G174" s="142" t="s">
        <v>127</v>
      </c>
      <c r="H174" s="143">
        <v>62.2</v>
      </c>
      <c r="I174" s="144">
        <v>0</v>
      </c>
      <c r="J174" s="144">
        <f>ROUND(I174*H174,2)</f>
        <v>0</v>
      </c>
      <c r="K174" s="145"/>
      <c r="L174" s="31"/>
      <c r="M174" s="146" t="s">
        <v>1</v>
      </c>
      <c r="N174" s="147" t="s">
        <v>38</v>
      </c>
      <c r="O174" s="148">
        <v>0.308</v>
      </c>
      <c r="P174" s="148">
        <f>O174*H174</f>
        <v>19.157600000000002</v>
      </c>
      <c r="Q174" s="148">
        <v>4.0000000000000003E-5</v>
      </c>
      <c r="R174" s="148">
        <f>Q174*H174</f>
        <v>2.4880000000000002E-3</v>
      </c>
      <c r="S174" s="148">
        <v>0</v>
      </c>
      <c r="T174" s="149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0" t="s">
        <v>128</v>
      </c>
      <c r="AT174" s="150" t="s">
        <v>124</v>
      </c>
      <c r="AU174" s="150" t="s">
        <v>83</v>
      </c>
      <c r="AY174" s="18" t="s">
        <v>121</v>
      </c>
      <c r="BE174" s="151">
        <f>IF(N174="základní",J174,0)</f>
        <v>0</v>
      </c>
      <c r="BF174" s="151">
        <f>IF(N174="snížená",J174,0)</f>
        <v>0</v>
      </c>
      <c r="BG174" s="151">
        <f>IF(N174="zákl. přenesená",J174,0)</f>
        <v>0</v>
      </c>
      <c r="BH174" s="151">
        <f>IF(N174="sníž. přenesená",J174,0)</f>
        <v>0</v>
      </c>
      <c r="BI174" s="151">
        <f>IF(N174="nulová",J174,0)</f>
        <v>0</v>
      </c>
      <c r="BJ174" s="18" t="s">
        <v>81</v>
      </c>
      <c r="BK174" s="151">
        <f>ROUND(I174*H174,2)</f>
        <v>0</v>
      </c>
      <c r="BL174" s="18" t="s">
        <v>128</v>
      </c>
      <c r="BM174" s="150" t="s">
        <v>205</v>
      </c>
    </row>
    <row r="175" spans="1:65" s="2" customFormat="1">
      <c r="A175" s="30"/>
      <c r="B175" s="31"/>
      <c r="C175" s="30"/>
      <c r="D175" s="152" t="s">
        <v>130</v>
      </c>
      <c r="E175" s="30"/>
      <c r="F175" s="153" t="s">
        <v>206</v>
      </c>
      <c r="G175" s="30"/>
      <c r="H175" s="30"/>
      <c r="I175" s="30"/>
      <c r="J175" s="30"/>
      <c r="K175" s="30"/>
      <c r="L175" s="31"/>
      <c r="M175" s="154"/>
      <c r="N175" s="155"/>
      <c r="O175" s="56"/>
      <c r="P175" s="56"/>
      <c r="Q175" s="56"/>
      <c r="R175" s="56"/>
      <c r="S175" s="56"/>
      <c r="T175" s="57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T175" s="18" t="s">
        <v>130</v>
      </c>
      <c r="AU175" s="18" t="s">
        <v>83</v>
      </c>
    </row>
    <row r="176" spans="1:65" s="13" customFormat="1">
      <c r="B176" s="156"/>
      <c r="D176" s="157" t="s">
        <v>132</v>
      </c>
      <c r="E176" s="158" t="s">
        <v>1</v>
      </c>
      <c r="F176" s="159" t="s">
        <v>207</v>
      </c>
      <c r="H176" s="160">
        <v>62.2</v>
      </c>
      <c r="L176" s="156"/>
      <c r="M176" s="161"/>
      <c r="N176" s="162"/>
      <c r="O176" s="162"/>
      <c r="P176" s="162"/>
      <c r="Q176" s="162"/>
      <c r="R176" s="162"/>
      <c r="S176" s="162"/>
      <c r="T176" s="163"/>
      <c r="AT176" s="158" t="s">
        <v>132</v>
      </c>
      <c r="AU176" s="158" t="s">
        <v>83</v>
      </c>
      <c r="AV176" s="13" t="s">
        <v>83</v>
      </c>
      <c r="AW176" s="13" t="s">
        <v>29</v>
      </c>
      <c r="AX176" s="13" t="s">
        <v>81</v>
      </c>
      <c r="AY176" s="158" t="s">
        <v>121</v>
      </c>
    </row>
    <row r="177" spans="1:65" s="12" customFormat="1" ht="22.9" customHeight="1">
      <c r="B177" s="126"/>
      <c r="D177" s="127" t="s">
        <v>72</v>
      </c>
      <c r="E177" s="136" t="s">
        <v>208</v>
      </c>
      <c r="F177" s="136" t="s">
        <v>209</v>
      </c>
      <c r="J177" s="137">
        <f>BK177</f>
        <v>0</v>
      </c>
      <c r="L177" s="126"/>
      <c r="M177" s="130"/>
      <c r="N177" s="131"/>
      <c r="O177" s="131"/>
      <c r="P177" s="132">
        <f>SUM(P178:P187)</f>
        <v>23.14</v>
      </c>
      <c r="Q177" s="131"/>
      <c r="R177" s="132">
        <f>SUM(R178:R187)</f>
        <v>0</v>
      </c>
      <c r="S177" s="131"/>
      <c r="T177" s="133">
        <f>SUM(T178:T187)</f>
        <v>4.0940000000000003</v>
      </c>
      <c r="AR177" s="127" t="s">
        <v>81</v>
      </c>
      <c r="AT177" s="134" t="s">
        <v>72</v>
      </c>
      <c r="AU177" s="134" t="s">
        <v>81</v>
      </c>
      <c r="AY177" s="127" t="s">
        <v>121</v>
      </c>
      <c r="BK177" s="135">
        <f>SUM(BK178:BK187)</f>
        <v>0</v>
      </c>
    </row>
    <row r="178" spans="1:65" s="2" customFormat="1" ht="16.5" customHeight="1">
      <c r="A178" s="30"/>
      <c r="B178" s="138"/>
      <c r="C178" s="139" t="s">
        <v>8</v>
      </c>
      <c r="D178" s="139" t="s">
        <v>124</v>
      </c>
      <c r="E178" s="140" t="s">
        <v>210</v>
      </c>
      <c r="F178" s="141" t="s">
        <v>211</v>
      </c>
      <c r="G178" s="142" t="s">
        <v>200</v>
      </c>
      <c r="H178" s="143">
        <v>1</v>
      </c>
      <c r="I178" s="144">
        <v>0</v>
      </c>
      <c r="J178" s="144">
        <f>ROUND(I178*H178,2)</f>
        <v>0</v>
      </c>
      <c r="K178" s="145"/>
      <c r="L178" s="31"/>
      <c r="M178" s="146" t="s">
        <v>1</v>
      </c>
      <c r="N178" s="147" t="s">
        <v>38</v>
      </c>
      <c r="O178" s="148">
        <v>0</v>
      </c>
      <c r="P178" s="148">
        <f>O178*H178</f>
        <v>0</v>
      </c>
      <c r="Q178" s="148">
        <v>0</v>
      </c>
      <c r="R178" s="148">
        <f>Q178*H178</f>
        <v>0</v>
      </c>
      <c r="S178" s="148">
        <v>0</v>
      </c>
      <c r="T178" s="149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0" t="s">
        <v>128</v>
      </c>
      <c r="AT178" s="150" t="s">
        <v>124</v>
      </c>
      <c r="AU178" s="150" t="s">
        <v>83</v>
      </c>
      <c r="AY178" s="18" t="s">
        <v>121</v>
      </c>
      <c r="BE178" s="151">
        <f>IF(N178="základní",J178,0)</f>
        <v>0</v>
      </c>
      <c r="BF178" s="151">
        <f>IF(N178="snížená",J178,0)</f>
        <v>0</v>
      </c>
      <c r="BG178" s="151">
        <f>IF(N178="zákl. přenesená",J178,0)</f>
        <v>0</v>
      </c>
      <c r="BH178" s="151">
        <f>IF(N178="sníž. přenesená",J178,0)</f>
        <v>0</v>
      </c>
      <c r="BI178" s="151">
        <f>IF(N178="nulová",J178,0)</f>
        <v>0</v>
      </c>
      <c r="BJ178" s="18" t="s">
        <v>81</v>
      </c>
      <c r="BK178" s="151">
        <f>ROUND(I178*H178,2)</f>
        <v>0</v>
      </c>
      <c r="BL178" s="18" t="s">
        <v>128</v>
      </c>
      <c r="BM178" s="150" t="s">
        <v>212</v>
      </c>
    </row>
    <row r="179" spans="1:65" s="2" customFormat="1" ht="24.2" customHeight="1">
      <c r="A179" s="30"/>
      <c r="B179" s="138"/>
      <c r="C179" s="139" t="s">
        <v>213</v>
      </c>
      <c r="D179" s="139" t="s">
        <v>124</v>
      </c>
      <c r="E179" s="140" t="s">
        <v>214</v>
      </c>
      <c r="F179" s="141" t="s">
        <v>215</v>
      </c>
      <c r="G179" s="142" t="s">
        <v>127</v>
      </c>
      <c r="H179" s="143">
        <v>89</v>
      </c>
      <c r="I179" s="144">
        <v>0</v>
      </c>
      <c r="J179" s="144">
        <f>ROUND(I179*H179,2)</f>
        <v>0</v>
      </c>
      <c r="K179" s="145"/>
      <c r="L179" s="31"/>
      <c r="M179" s="146" t="s">
        <v>1</v>
      </c>
      <c r="N179" s="147" t="s">
        <v>38</v>
      </c>
      <c r="O179" s="148">
        <v>0.26</v>
      </c>
      <c r="P179" s="148">
        <f>O179*H179</f>
        <v>23.14</v>
      </c>
      <c r="Q179" s="148">
        <v>0</v>
      </c>
      <c r="R179" s="148">
        <f>Q179*H179</f>
        <v>0</v>
      </c>
      <c r="S179" s="148">
        <v>4.5999999999999999E-2</v>
      </c>
      <c r="T179" s="149">
        <f>S179*H179</f>
        <v>4.0940000000000003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0" t="s">
        <v>128</v>
      </c>
      <c r="AT179" s="150" t="s">
        <v>124</v>
      </c>
      <c r="AU179" s="150" t="s">
        <v>83</v>
      </c>
      <c r="AY179" s="18" t="s">
        <v>121</v>
      </c>
      <c r="BE179" s="151">
        <f>IF(N179="základní",J179,0)</f>
        <v>0</v>
      </c>
      <c r="BF179" s="151">
        <f>IF(N179="snížená",J179,0)</f>
        <v>0</v>
      </c>
      <c r="BG179" s="151">
        <f>IF(N179="zákl. přenesená",J179,0)</f>
        <v>0</v>
      </c>
      <c r="BH179" s="151">
        <f>IF(N179="sníž. přenesená",J179,0)</f>
        <v>0</v>
      </c>
      <c r="BI179" s="151">
        <f>IF(N179="nulová",J179,0)</f>
        <v>0</v>
      </c>
      <c r="BJ179" s="18" t="s">
        <v>81</v>
      </c>
      <c r="BK179" s="151">
        <f>ROUND(I179*H179,2)</f>
        <v>0</v>
      </c>
      <c r="BL179" s="18" t="s">
        <v>128</v>
      </c>
      <c r="BM179" s="150" t="s">
        <v>216</v>
      </c>
    </row>
    <row r="180" spans="1:65" s="2" customFormat="1">
      <c r="A180" s="30"/>
      <c r="B180" s="31"/>
      <c r="C180" s="30"/>
      <c r="D180" s="152" t="s">
        <v>130</v>
      </c>
      <c r="E180" s="30"/>
      <c r="F180" s="153" t="s">
        <v>217</v>
      </c>
      <c r="G180" s="30"/>
      <c r="H180" s="30"/>
      <c r="I180" s="30"/>
      <c r="J180" s="30"/>
      <c r="K180" s="30"/>
      <c r="L180" s="31"/>
      <c r="M180" s="154"/>
      <c r="N180" s="155"/>
      <c r="O180" s="56"/>
      <c r="P180" s="56"/>
      <c r="Q180" s="56"/>
      <c r="R180" s="56"/>
      <c r="S180" s="56"/>
      <c r="T180" s="57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T180" s="18" t="s">
        <v>130</v>
      </c>
      <c r="AU180" s="18" t="s">
        <v>83</v>
      </c>
    </row>
    <row r="181" spans="1:65" s="13" customFormat="1">
      <c r="B181" s="156"/>
      <c r="D181" s="157" t="s">
        <v>132</v>
      </c>
      <c r="E181" s="158" t="s">
        <v>1</v>
      </c>
      <c r="F181" s="159" t="s">
        <v>151</v>
      </c>
      <c r="H181" s="160">
        <v>105.61</v>
      </c>
      <c r="L181" s="156"/>
      <c r="M181" s="161"/>
      <c r="N181" s="162"/>
      <c r="O181" s="162"/>
      <c r="P181" s="162"/>
      <c r="Q181" s="162"/>
      <c r="R181" s="162"/>
      <c r="S181" s="162"/>
      <c r="T181" s="163"/>
      <c r="AT181" s="158" t="s">
        <v>132</v>
      </c>
      <c r="AU181" s="158" t="s">
        <v>83</v>
      </c>
      <c r="AV181" s="13" t="s">
        <v>83</v>
      </c>
      <c r="AW181" s="13" t="s">
        <v>29</v>
      </c>
      <c r="AX181" s="13" t="s">
        <v>73</v>
      </c>
      <c r="AY181" s="158" t="s">
        <v>121</v>
      </c>
    </row>
    <row r="182" spans="1:65" s="14" customFormat="1">
      <c r="B182" s="164"/>
      <c r="D182" s="157" t="s">
        <v>132</v>
      </c>
      <c r="E182" s="165" t="s">
        <v>1</v>
      </c>
      <c r="F182" s="166" t="s">
        <v>152</v>
      </c>
      <c r="H182" s="165" t="s">
        <v>1</v>
      </c>
      <c r="L182" s="164"/>
      <c r="M182" s="167"/>
      <c r="N182" s="168"/>
      <c r="O182" s="168"/>
      <c r="P182" s="168"/>
      <c r="Q182" s="168"/>
      <c r="R182" s="168"/>
      <c r="S182" s="168"/>
      <c r="T182" s="169"/>
      <c r="AT182" s="165" t="s">
        <v>132</v>
      </c>
      <c r="AU182" s="165" t="s">
        <v>83</v>
      </c>
      <c r="AV182" s="14" t="s">
        <v>81</v>
      </c>
      <c r="AW182" s="14" t="s">
        <v>29</v>
      </c>
      <c r="AX182" s="14" t="s">
        <v>73</v>
      </c>
      <c r="AY182" s="165" t="s">
        <v>121</v>
      </c>
    </row>
    <row r="183" spans="1:65" s="13" customFormat="1">
      <c r="B183" s="156"/>
      <c r="D183" s="157" t="s">
        <v>132</v>
      </c>
      <c r="E183" s="158" t="s">
        <v>1</v>
      </c>
      <c r="F183" s="159" t="s">
        <v>153</v>
      </c>
      <c r="H183" s="160">
        <v>-23.5</v>
      </c>
      <c r="L183" s="156"/>
      <c r="M183" s="161"/>
      <c r="N183" s="162"/>
      <c r="O183" s="162"/>
      <c r="P183" s="162"/>
      <c r="Q183" s="162"/>
      <c r="R183" s="162"/>
      <c r="S183" s="162"/>
      <c r="T183" s="163"/>
      <c r="AT183" s="158" t="s">
        <v>132</v>
      </c>
      <c r="AU183" s="158" t="s">
        <v>83</v>
      </c>
      <c r="AV183" s="13" t="s">
        <v>83</v>
      </c>
      <c r="AW183" s="13" t="s">
        <v>29</v>
      </c>
      <c r="AX183" s="13" t="s">
        <v>73</v>
      </c>
      <c r="AY183" s="158" t="s">
        <v>121</v>
      </c>
    </row>
    <row r="184" spans="1:65" s="14" customFormat="1">
      <c r="B184" s="164"/>
      <c r="D184" s="157" t="s">
        <v>132</v>
      </c>
      <c r="E184" s="165" t="s">
        <v>1</v>
      </c>
      <c r="F184" s="166" t="s">
        <v>154</v>
      </c>
      <c r="H184" s="165" t="s">
        <v>1</v>
      </c>
      <c r="L184" s="164"/>
      <c r="M184" s="167"/>
      <c r="N184" s="168"/>
      <c r="O184" s="168"/>
      <c r="P184" s="168"/>
      <c r="Q184" s="168"/>
      <c r="R184" s="168"/>
      <c r="S184" s="168"/>
      <c r="T184" s="169"/>
      <c r="AT184" s="165" t="s">
        <v>132</v>
      </c>
      <c r="AU184" s="165" t="s">
        <v>83</v>
      </c>
      <c r="AV184" s="14" t="s">
        <v>81</v>
      </c>
      <c r="AW184" s="14" t="s">
        <v>29</v>
      </c>
      <c r="AX184" s="14" t="s">
        <v>73</v>
      </c>
      <c r="AY184" s="165" t="s">
        <v>121</v>
      </c>
    </row>
    <row r="185" spans="1:65" s="13" customFormat="1">
      <c r="B185" s="156"/>
      <c r="D185" s="157" t="s">
        <v>132</v>
      </c>
      <c r="E185" s="158" t="s">
        <v>1</v>
      </c>
      <c r="F185" s="159" t="s">
        <v>155</v>
      </c>
      <c r="H185" s="160">
        <v>6.84</v>
      </c>
      <c r="L185" s="156"/>
      <c r="M185" s="161"/>
      <c r="N185" s="162"/>
      <c r="O185" s="162"/>
      <c r="P185" s="162"/>
      <c r="Q185" s="162"/>
      <c r="R185" s="162"/>
      <c r="S185" s="162"/>
      <c r="T185" s="163"/>
      <c r="AT185" s="158" t="s">
        <v>132</v>
      </c>
      <c r="AU185" s="158" t="s">
        <v>83</v>
      </c>
      <c r="AV185" s="13" t="s">
        <v>83</v>
      </c>
      <c r="AW185" s="13" t="s">
        <v>29</v>
      </c>
      <c r="AX185" s="13" t="s">
        <v>73</v>
      </c>
      <c r="AY185" s="158" t="s">
        <v>121</v>
      </c>
    </row>
    <row r="186" spans="1:65" s="13" customFormat="1">
      <c r="B186" s="156"/>
      <c r="D186" s="157" t="s">
        <v>132</v>
      </c>
      <c r="E186" s="158" t="s">
        <v>1</v>
      </c>
      <c r="F186" s="159" t="s">
        <v>156</v>
      </c>
      <c r="H186" s="160">
        <v>0.05</v>
      </c>
      <c r="L186" s="156"/>
      <c r="M186" s="161"/>
      <c r="N186" s="162"/>
      <c r="O186" s="162"/>
      <c r="P186" s="162"/>
      <c r="Q186" s="162"/>
      <c r="R186" s="162"/>
      <c r="S186" s="162"/>
      <c r="T186" s="163"/>
      <c r="AT186" s="158" t="s">
        <v>132</v>
      </c>
      <c r="AU186" s="158" t="s">
        <v>83</v>
      </c>
      <c r="AV186" s="13" t="s">
        <v>83</v>
      </c>
      <c r="AW186" s="13" t="s">
        <v>29</v>
      </c>
      <c r="AX186" s="13" t="s">
        <v>73</v>
      </c>
      <c r="AY186" s="158" t="s">
        <v>121</v>
      </c>
    </row>
    <row r="187" spans="1:65" s="16" customFormat="1">
      <c r="B187" s="177"/>
      <c r="D187" s="157" t="s">
        <v>132</v>
      </c>
      <c r="E187" s="178" t="s">
        <v>1</v>
      </c>
      <c r="F187" s="179" t="s">
        <v>160</v>
      </c>
      <c r="H187" s="180">
        <v>89</v>
      </c>
      <c r="L187" s="177"/>
      <c r="M187" s="181"/>
      <c r="N187" s="182"/>
      <c r="O187" s="182"/>
      <c r="P187" s="182"/>
      <c r="Q187" s="182"/>
      <c r="R187" s="182"/>
      <c r="S187" s="182"/>
      <c r="T187" s="183"/>
      <c r="AT187" s="178" t="s">
        <v>132</v>
      </c>
      <c r="AU187" s="178" t="s">
        <v>83</v>
      </c>
      <c r="AV187" s="16" t="s">
        <v>128</v>
      </c>
      <c r="AW187" s="16" t="s">
        <v>29</v>
      </c>
      <c r="AX187" s="16" t="s">
        <v>81</v>
      </c>
      <c r="AY187" s="178" t="s">
        <v>121</v>
      </c>
    </row>
    <row r="188" spans="1:65" s="12" customFormat="1" ht="22.9" customHeight="1">
      <c r="B188" s="126"/>
      <c r="D188" s="127" t="s">
        <v>72</v>
      </c>
      <c r="E188" s="136" t="s">
        <v>218</v>
      </c>
      <c r="F188" s="136" t="s">
        <v>219</v>
      </c>
      <c r="J188" s="137">
        <f>BK188</f>
        <v>0</v>
      </c>
      <c r="L188" s="126"/>
      <c r="M188" s="130"/>
      <c r="N188" s="131"/>
      <c r="O188" s="131"/>
      <c r="P188" s="132">
        <f>SUM(P189:P197)</f>
        <v>19.410173999999998</v>
      </c>
      <c r="Q188" s="131"/>
      <c r="R188" s="132">
        <f>SUM(R189:R197)</f>
        <v>0</v>
      </c>
      <c r="S188" s="131"/>
      <c r="T188" s="133">
        <f>SUM(T189:T197)</f>
        <v>0</v>
      </c>
      <c r="AR188" s="127" t="s">
        <v>81</v>
      </c>
      <c r="AT188" s="134" t="s">
        <v>72</v>
      </c>
      <c r="AU188" s="134" t="s">
        <v>81</v>
      </c>
      <c r="AY188" s="127" t="s">
        <v>121</v>
      </c>
      <c r="BK188" s="135">
        <f>SUM(BK189:BK197)</f>
        <v>0</v>
      </c>
    </row>
    <row r="189" spans="1:65" s="2" customFormat="1" ht="24.2" customHeight="1">
      <c r="A189" s="30"/>
      <c r="B189" s="138"/>
      <c r="C189" s="139" t="s">
        <v>220</v>
      </c>
      <c r="D189" s="139" t="s">
        <v>124</v>
      </c>
      <c r="E189" s="140" t="s">
        <v>221</v>
      </c>
      <c r="F189" s="141" t="s">
        <v>222</v>
      </c>
      <c r="G189" s="142" t="s">
        <v>223</v>
      </c>
      <c r="H189" s="143">
        <v>7.4340000000000002</v>
      </c>
      <c r="I189" s="144">
        <v>0</v>
      </c>
      <c r="J189" s="144">
        <f>ROUND(I189*H189,2)</f>
        <v>0</v>
      </c>
      <c r="K189" s="145"/>
      <c r="L189" s="31"/>
      <c r="M189" s="146" t="s">
        <v>1</v>
      </c>
      <c r="N189" s="147" t="s">
        <v>38</v>
      </c>
      <c r="O189" s="148">
        <v>2.42</v>
      </c>
      <c r="P189" s="148">
        <f>O189*H189</f>
        <v>17.990279999999998</v>
      </c>
      <c r="Q189" s="148">
        <v>0</v>
      </c>
      <c r="R189" s="148">
        <f>Q189*H189</f>
        <v>0</v>
      </c>
      <c r="S189" s="148">
        <v>0</v>
      </c>
      <c r="T189" s="149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0" t="s">
        <v>128</v>
      </c>
      <c r="AT189" s="150" t="s">
        <v>124</v>
      </c>
      <c r="AU189" s="150" t="s">
        <v>83</v>
      </c>
      <c r="AY189" s="18" t="s">
        <v>121</v>
      </c>
      <c r="BE189" s="151">
        <f>IF(N189="základní",J189,0)</f>
        <v>0</v>
      </c>
      <c r="BF189" s="151">
        <f>IF(N189="snížená",J189,0)</f>
        <v>0</v>
      </c>
      <c r="BG189" s="151">
        <f>IF(N189="zákl. přenesená",J189,0)</f>
        <v>0</v>
      </c>
      <c r="BH189" s="151">
        <f>IF(N189="sníž. přenesená",J189,0)</f>
        <v>0</v>
      </c>
      <c r="BI189" s="151">
        <f>IF(N189="nulová",J189,0)</f>
        <v>0</v>
      </c>
      <c r="BJ189" s="18" t="s">
        <v>81</v>
      </c>
      <c r="BK189" s="151">
        <f>ROUND(I189*H189,2)</f>
        <v>0</v>
      </c>
      <c r="BL189" s="18" t="s">
        <v>128</v>
      </c>
      <c r="BM189" s="150" t="s">
        <v>224</v>
      </c>
    </row>
    <row r="190" spans="1:65" s="2" customFormat="1">
      <c r="A190" s="30"/>
      <c r="B190" s="31"/>
      <c r="C190" s="30"/>
      <c r="D190" s="152" t="s">
        <v>130</v>
      </c>
      <c r="E190" s="30"/>
      <c r="F190" s="153" t="s">
        <v>225</v>
      </c>
      <c r="G190" s="30"/>
      <c r="H190" s="30"/>
      <c r="I190" s="30"/>
      <c r="J190" s="30"/>
      <c r="K190" s="30"/>
      <c r="L190" s="31"/>
      <c r="M190" s="154"/>
      <c r="N190" s="155"/>
      <c r="O190" s="56"/>
      <c r="P190" s="56"/>
      <c r="Q190" s="56"/>
      <c r="R190" s="56"/>
      <c r="S190" s="56"/>
      <c r="T190" s="57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T190" s="18" t="s">
        <v>130</v>
      </c>
      <c r="AU190" s="18" t="s">
        <v>83</v>
      </c>
    </row>
    <row r="191" spans="1:65" s="2" customFormat="1" ht="24.2" customHeight="1">
      <c r="A191" s="30"/>
      <c r="B191" s="138"/>
      <c r="C191" s="139" t="s">
        <v>226</v>
      </c>
      <c r="D191" s="139" t="s">
        <v>124</v>
      </c>
      <c r="E191" s="140" t="s">
        <v>227</v>
      </c>
      <c r="F191" s="141" t="s">
        <v>228</v>
      </c>
      <c r="G191" s="142" t="s">
        <v>223</v>
      </c>
      <c r="H191" s="143">
        <v>7.4340000000000002</v>
      </c>
      <c r="I191" s="144">
        <v>0</v>
      </c>
      <c r="J191" s="144">
        <f>ROUND(I191*H191,2)</f>
        <v>0</v>
      </c>
      <c r="K191" s="145"/>
      <c r="L191" s="31"/>
      <c r="M191" s="146" t="s">
        <v>1</v>
      </c>
      <c r="N191" s="147" t="s">
        <v>38</v>
      </c>
      <c r="O191" s="148">
        <v>0.125</v>
      </c>
      <c r="P191" s="148">
        <f>O191*H191</f>
        <v>0.92925000000000002</v>
      </c>
      <c r="Q191" s="148">
        <v>0</v>
      </c>
      <c r="R191" s="148">
        <f>Q191*H191</f>
        <v>0</v>
      </c>
      <c r="S191" s="148">
        <v>0</v>
      </c>
      <c r="T191" s="149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0" t="s">
        <v>128</v>
      </c>
      <c r="AT191" s="150" t="s">
        <v>124</v>
      </c>
      <c r="AU191" s="150" t="s">
        <v>83</v>
      </c>
      <c r="AY191" s="18" t="s">
        <v>121</v>
      </c>
      <c r="BE191" s="151">
        <f>IF(N191="základní",J191,0)</f>
        <v>0</v>
      </c>
      <c r="BF191" s="151">
        <f>IF(N191="snížená",J191,0)</f>
        <v>0</v>
      </c>
      <c r="BG191" s="151">
        <f>IF(N191="zákl. přenesená",J191,0)</f>
        <v>0</v>
      </c>
      <c r="BH191" s="151">
        <f>IF(N191="sníž. přenesená",J191,0)</f>
        <v>0</v>
      </c>
      <c r="BI191" s="151">
        <f>IF(N191="nulová",J191,0)</f>
        <v>0</v>
      </c>
      <c r="BJ191" s="18" t="s">
        <v>81</v>
      </c>
      <c r="BK191" s="151">
        <f>ROUND(I191*H191,2)</f>
        <v>0</v>
      </c>
      <c r="BL191" s="18" t="s">
        <v>128</v>
      </c>
      <c r="BM191" s="150" t="s">
        <v>229</v>
      </c>
    </row>
    <row r="192" spans="1:65" s="2" customFormat="1">
      <c r="A192" s="30"/>
      <c r="B192" s="31"/>
      <c r="C192" s="30"/>
      <c r="D192" s="152" t="s">
        <v>130</v>
      </c>
      <c r="E192" s="30"/>
      <c r="F192" s="153" t="s">
        <v>230</v>
      </c>
      <c r="G192" s="30"/>
      <c r="H192" s="30"/>
      <c r="I192" s="30"/>
      <c r="J192" s="30"/>
      <c r="K192" s="30"/>
      <c r="L192" s="31"/>
      <c r="M192" s="154"/>
      <c r="N192" s="155"/>
      <c r="O192" s="56"/>
      <c r="P192" s="56"/>
      <c r="Q192" s="56"/>
      <c r="R192" s="56"/>
      <c r="S192" s="56"/>
      <c r="T192" s="57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T192" s="18" t="s">
        <v>130</v>
      </c>
      <c r="AU192" s="18" t="s">
        <v>83</v>
      </c>
    </row>
    <row r="193" spans="1:65" s="2" customFormat="1" ht="24.2" customHeight="1">
      <c r="A193" s="30"/>
      <c r="B193" s="138"/>
      <c r="C193" s="139" t="s">
        <v>194</v>
      </c>
      <c r="D193" s="139" t="s">
        <v>124</v>
      </c>
      <c r="E193" s="140" t="s">
        <v>231</v>
      </c>
      <c r="F193" s="141" t="s">
        <v>232</v>
      </c>
      <c r="G193" s="142" t="s">
        <v>223</v>
      </c>
      <c r="H193" s="143">
        <v>81.774000000000001</v>
      </c>
      <c r="I193" s="144">
        <v>0</v>
      </c>
      <c r="J193" s="144">
        <f>ROUND(I193*H193,2)</f>
        <v>0</v>
      </c>
      <c r="K193" s="145"/>
      <c r="L193" s="31"/>
      <c r="M193" s="146" t="s">
        <v>1</v>
      </c>
      <c r="N193" s="147" t="s">
        <v>38</v>
      </c>
      <c r="O193" s="148">
        <v>6.0000000000000001E-3</v>
      </c>
      <c r="P193" s="148">
        <f>O193*H193</f>
        <v>0.49064400000000002</v>
      </c>
      <c r="Q193" s="148">
        <v>0</v>
      </c>
      <c r="R193" s="148">
        <f>Q193*H193</f>
        <v>0</v>
      </c>
      <c r="S193" s="148">
        <v>0</v>
      </c>
      <c r="T193" s="149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0" t="s">
        <v>128</v>
      </c>
      <c r="AT193" s="150" t="s">
        <v>124</v>
      </c>
      <c r="AU193" s="150" t="s">
        <v>83</v>
      </c>
      <c r="AY193" s="18" t="s">
        <v>121</v>
      </c>
      <c r="BE193" s="151">
        <f>IF(N193="základní",J193,0)</f>
        <v>0</v>
      </c>
      <c r="BF193" s="151">
        <f>IF(N193="snížená",J193,0)</f>
        <v>0</v>
      </c>
      <c r="BG193" s="151">
        <f>IF(N193="zákl. přenesená",J193,0)</f>
        <v>0</v>
      </c>
      <c r="BH193" s="151">
        <f>IF(N193="sníž. přenesená",J193,0)</f>
        <v>0</v>
      </c>
      <c r="BI193" s="151">
        <f>IF(N193="nulová",J193,0)</f>
        <v>0</v>
      </c>
      <c r="BJ193" s="18" t="s">
        <v>81</v>
      </c>
      <c r="BK193" s="151">
        <f>ROUND(I193*H193,2)</f>
        <v>0</v>
      </c>
      <c r="BL193" s="18" t="s">
        <v>128</v>
      </c>
      <c r="BM193" s="150" t="s">
        <v>233</v>
      </c>
    </row>
    <row r="194" spans="1:65" s="2" customFormat="1">
      <c r="A194" s="30"/>
      <c r="B194" s="31"/>
      <c r="C194" s="30"/>
      <c r="D194" s="152" t="s">
        <v>130</v>
      </c>
      <c r="E194" s="30"/>
      <c r="F194" s="153" t="s">
        <v>234</v>
      </c>
      <c r="G194" s="30"/>
      <c r="H194" s="30"/>
      <c r="I194" s="30"/>
      <c r="J194" s="30"/>
      <c r="K194" s="30"/>
      <c r="L194" s="31"/>
      <c r="M194" s="154"/>
      <c r="N194" s="155"/>
      <c r="O194" s="56"/>
      <c r="P194" s="56"/>
      <c r="Q194" s="56"/>
      <c r="R194" s="56"/>
      <c r="S194" s="56"/>
      <c r="T194" s="57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T194" s="18" t="s">
        <v>130</v>
      </c>
      <c r="AU194" s="18" t="s">
        <v>83</v>
      </c>
    </row>
    <row r="195" spans="1:65" s="13" customFormat="1">
      <c r="B195" s="156"/>
      <c r="D195" s="157" t="s">
        <v>132</v>
      </c>
      <c r="F195" s="159" t="s">
        <v>235</v>
      </c>
      <c r="H195" s="160">
        <v>81.774000000000001</v>
      </c>
      <c r="L195" s="156"/>
      <c r="M195" s="161"/>
      <c r="N195" s="162"/>
      <c r="O195" s="162"/>
      <c r="P195" s="162"/>
      <c r="Q195" s="162"/>
      <c r="R195" s="162"/>
      <c r="S195" s="162"/>
      <c r="T195" s="163"/>
      <c r="AT195" s="158" t="s">
        <v>132</v>
      </c>
      <c r="AU195" s="158" t="s">
        <v>83</v>
      </c>
      <c r="AV195" s="13" t="s">
        <v>83</v>
      </c>
      <c r="AW195" s="13" t="s">
        <v>3</v>
      </c>
      <c r="AX195" s="13" t="s">
        <v>81</v>
      </c>
      <c r="AY195" s="158" t="s">
        <v>121</v>
      </c>
    </row>
    <row r="196" spans="1:65" s="2" customFormat="1" ht="16.5" customHeight="1">
      <c r="A196" s="30"/>
      <c r="B196" s="138"/>
      <c r="C196" s="139" t="s">
        <v>236</v>
      </c>
      <c r="D196" s="139" t="s">
        <v>124</v>
      </c>
      <c r="E196" s="140" t="s">
        <v>237</v>
      </c>
      <c r="F196" s="141" t="s">
        <v>238</v>
      </c>
      <c r="G196" s="142" t="s">
        <v>223</v>
      </c>
      <c r="H196" s="143">
        <v>7.4340000000000002</v>
      </c>
      <c r="I196" s="144">
        <v>0</v>
      </c>
      <c r="J196" s="144">
        <f>ROUND(I196*H196,2)</f>
        <v>0</v>
      </c>
      <c r="K196" s="145"/>
      <c r="L196" s="31"/>
      <c r="M196" s="146" t="s">
        <v>1</v>
      </c>
      <c r="N196" s="147" t="s">
        <v>38</v>
      </c>
      <c r="O196" s="148">
        <v>0</v>
      </c>
      <c r="P196" s="148">
        <f>O196*H196</f>
        <v>0</v>
      </c>
      <c r="Q196" s="148">
        <v>0</v>
      </c>
      <c r="R196" s="148">
        <f>Q196*H196</f>
        <v>0</v>
      </c>
      <c r="S196" s="148">
        <v>0</v>
      </c>
      <c r="T196" s="149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0" t="s">
        <v>128</v>
      </c>
      <c r="AT196" s="150" t="s">
        <v>124</v>
      </c>
      <c r="AU196" s="150" t="s">
        <v>83</v>
      </c>
      <c r="AY196" s="18" t="s">
        <v>121</v>
      </c>
      <c r="BE196" s="151">
        <f>IF(N196="základní",J196,0)</f>
        <v>0</v>
      </c>
      <c r="BF196" s="151">
        <f>IF(N196="snížená",J196,0)</f>
        <v>0</v>
      </c>
      <c r="BG196" s="151">
        <f>IF(N196="zákl. přenesená",J196,0)</f>
        <v>0</v>
      </c>
      <c r="BH196" s="151">
        <f>IF(N196="sníž. přenesená",J196,0)</f>
        <v>0</v>
      </c>
      <c r="BI196" s="151">
        <f>IF(N196="nulová",J196,0)</f>
        <v>0</v>
      </c>
      <c r="BJ196" s="18" t="s">
        <v>81</v>
      </c>
      <c r="BK196" s="151">
        <f>ROUND(I196*H196,2)</f>
        <v>0</v>
      </c>
      <c r="BL196" s="18" t="s">
        <v>128</v>
      </c>
      <c r="BM196" s="150" t="s">
        <v>239</v>
      </c>
    </row>
    <row r="197" spans="1:65" s="2" customFormat="1">
      <c r="A197" s="30"/>
      <c r="B197" s="31"/>
      <c r="C197" s="30"/>
      <c r="D197" s="152" t="s">
        <v>130</v>
      </c>
      <c r="E197" s="30"/>
      <c r="F197" s="153" t="s">
        <v>240</v>
      </c>
      <c r="G197" s="30"/>
      <c r="H197" s="30"/>
      <c r="I197" s="30"/>
      <c r="J197" s="30"/>
      <c r="K197" s="30"/>
      <c r="L197" s="31"/>
      <c r="M197" s="154"/>
      <c r="N197" s="155"/>
      <c r="O197" s="56"/>
      <c r="P197" s="56"/>
      <c r="Q197" s="56"/>
      <c r="R197" s="56"/>
      <c r="S197" s="56"/>
      <c r="T197" s="57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T197" s="18" t="s">
        <v>130</v>
      </c>
      <c r="AU197" s="18" t="s">
        <v>83</v>
      </c>
    </row>
    <row r="198" spans="1:65" s="12" customFormat="1" ht="22.9" customHeight="1">
      <c r="B198" s="126"/>
      <c r="D198" s="127" t="s">
        <v>72</v>
      </c>
      <c r="E198" s="136" t="s">
        <v>241</v>
      </c>
      <c r="F198" s="136" t="s">
        <v>242</v>
      </c>
      <c r="J198" s="137">
        <f>BK198</f>
        <v>0</v>
      </c>
      <c r="L198" s="126"/>
      <c r="M198" s="130"/>
      <c r="N198" s="131"/>
      <c r="O198" s="131"/>
      <c r="P198" s="132">
        <f>SUM(P199:P200)</f>
        <v>6.2385699999999993</v>
      </c>
      <c r="Q198" s="131"/>
      <c r="R198" s="132">
        <f>SUM(R199:R200)</f>
        <v>0</v>
      </c>
      <c r="S198" s="131"/>
      <c r="T198" s="133">
        <f>SUM(T199:T200)</f>
        <v>0</v>
      </c>
      <c r="AR198" s="127" t="s">
        <v>81</v>
      </c>
      <c r="AT198" s="134" t="s">
        <v>72</v>
      </c>
      <c r="AU198" s="134" t="s">
        <v>81</v>
      </c>
      <c r="AY198" s="127" t="s">
        <v>121</v>
      </c>
      <c r="BK198" s="135">
        <f>SUM(BK199:BK200)</f>
        <v>0</v>
      </c>
    </row>
    <row r="199" spans="1:65" s="2" customFormat="1" ht="24.2" customHeight="1">
      <c r="A199" s="30"/>
      <c r="B199" s="138"/>
      <c r="C199" s="139" t="s">
        <v>243</v>
      </c>
      <c r="D199" s="139" t="s">
        <v>124</v>
      </c>
      <c r="E199" s="140" t="s">
        <v>244</v>
      </c>
      <c r="F199" s="141" t="s">
        <v>245</v>
      </c>
      <c r="G199" s="142" t="s">
        <v>223</v>
      </c>
      <c r="H199" s="143">
        <v>1.2969999999999999</v>
      </c>
      <c r="I199" s="144">
        <v>0</v>
      </c>
      <c r="J199" s="144">
        <f>ROUND(I199*H199,2)</f>
        <v>0</v>
      </c>
      <c r="K199" s="145"/>
      <c r="L199" s="31"/>
      <c r="M199" s="146" t="s">
        <v>1</v>
      </c>
      <c r="N199" s="147" t="s">
        <v>38</v>
      </c>
      <c r="O199" s="148">
        <v>4.8099999999999996</v>
      </c>
      <c r="P199" s="148">
        <f>O199*H199</f>
        <v>6.2385699999999993</v>
      </c>
      <c r="Q199" s="148">
        <v>0</v>
      </c>
      <c r="R199" s="148">
        <f>Q199*H199</f>
        <v>0</v>
      </c>
      <c r="S199" s="148">
        <v>0</v>
      </c>
      <c r="T199" s="149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0" t="s">
        <v>128</v>
      </c>
      <c r="AT199" s="150" t="s">
        <v>124</v>
      </c>
      <c r="AU199" s="150" t="s">
        <v>83</v>
      </c>
      <c r="AY199" s="18" t="s">
        <v>121</v>
      </c>
      <c r="BE199" s="151">
        <f>IF(N199="základní",J199,0)</f>
        <v>0</v>
      </c>
      <c r="BF199" s="151">
        <f>IF(N199="snížená",J199,0)</f>
        <v>0</v>
      </c>
      <c r="BG199" s="151">
        <f>IF(N199="zákl. přenesená",J199,0)</f>
        <v>0</v>
      </c>
      <c r="BH199" s="151">
        <f>IF(N199="sníž. přenesená",J199,0)</f>
        <v>0</v>
      </c>
      <c r="BI199" s="151">
        <f>IF(N199="nulová",J199,0)</f>
        <v>0</v>
      </c>
      <c r="BJ199" s="18" t="s">
        <v>81</v>
      </c>
      <c r="BK199" s="151">
        <f>ROUND(I199*H199,2)</f>
        <v>0</v>
      </c>
      <c r="BL199" s="18" t="s">
        <v>128</v>
      </c>
      <c r="BM199" s="150" t="s">
        <v>246</v>
      </c>
    </row>
    <row r="200" spans="1:65" s="2" customFormat="1">
      <c r="A200" s="30"/>
      <c r="B200" s="31"/>
      <c r="C200" s="30"/>
      <c r="D200" s="152" t="s">
        <v>130</v>
      </c>
      <c r="E200" s="30"/>
      <c r="F200" s="153" t="s">
        <v>247</v>
      </c>
      <c r="G200" s="30"/>
      <c r="H200" s="30"/>
      <c r="I200" s="30"/>
      <c r="J200" s="30"/>
      <c r="K200" s="30"/>
      <c r="L200" s="31"/>
      <c r="M200" s="154"/>
      <c r="N200" s="155"/>
      <c r="O200" s="56"/>
      <c r="P200" s="56"/>
      <c r="Q200" s="56"/>
      <c r="R200" s="56"/>
      <c r="S200" s="56"/>
      <c r="T200" s="57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T200" s="18" t="s">
        <v>130</v>
      </c>
      <c r="AU200" s="18" t="s">
        <v>83</v>
      </c>
    </row>
    <row r="201" spans="1:65" s="12" customFormat="1" ht="25.9" customHeight="1">
      <c r="B201" s="126"/>
      <c r="D201" s="127" t="s">
        <v>72</v>
      </c>
      <c r="E201" s="128" t="s">
        <v>248</v>
      </c>
      <c r="F201" s="128" t="s">
        <v>249</v>
      </c>
      <c r="J201" s="129">
        <f>BK201</f>
        <v>0</v>
      </c>
      <c r="L201" s="126"/>
      <c r="M201" s="130"/>
      <c r="N201" s="131"/>
      <c r="O201" s="131"/>
      <c r="P201" s="132">
        <f>P202+P211+P252+P270+P289+P319</f>
        <v>300.29585499999996</v>
      </c>
      <c r="Q201" s="131"/>
      <c r="R201" s="132">
        <f>R202+R211+R252+R270+R289+R319</f>
        <v>2.7159027</v>
      </c>
      <c r="S201" s="131"/>
      <c r="T201" s="133">
        <f>T202+T211+T252+T270+T289+T319</f>
        <v>3.3332799999999998</v>
      </c>
      <c r="AR201" s="127" t="s">
        <v>83</v>
      </c>
      <c r="AT201" s="134" t="s">
        <v>72</v>
      </c>
      <c r="AU201" s="134" t="s">
        <v>73</v>
      </c>
      <c r="AY201" s="127" t="s">
        <v>121</v>
      </c>
      <c r="BK201" s="135">
        <f>BK202+BK211+BK252+BK270+BK289+BK319</f>
        <v>0</v>
      </c>
    </row>
    <row r="202" spans="1:65" s="12" customFormat="1" ht="22.9" customHeight="1">
      <c r="B202" s="126"/>
      <c r="D202" s="127" t="s">
        <v>72</v>
      </c>
      <c r="E202" s="136" t="s">
        <v>250</v>
      </c>
      <c r="F202" s="136" t="s">
        <v>251</v>
      </c>
      <c r="J202" s="137">
        <f>BK202</f>
        <v>0</v>
      </c>
      <c r="L202" s="126"/>
      <c r="M202" s="130"/>
      <c r="N202" s="131"/>
      <c r="O202" s="131"/>
      <c r="P202" s="132">
        <f>SUM(P203:P210)</f>
        <v>74.992131999999998</v>
      </c>
      <c r="Q202" s="131"/>
      <c r="R202" s="132">
        <f>SUM(R203:R210)</f>
        <v>0.863958</v>
      </c>
      <c r="S202" s="131"/>
      <c r="T202" s="133">
        <f>SUM(T203:T210)</f>
        <v>0</v>
      </c>
      <c r="AR202" s="127" t="s">
        <v>83</v>
      </c>
      <c r="AT202" s="134" t="s">
        <v>72</v>
      </c>
      <c r="AU202" s="134" t="s">
        <v>81</v>
      </c>
      <c r="AY202" s="127" t="s">
        <v>121</v>
      </c>
      <c r="BK202" s="135">
        <f>SUM(BK203:BK210)</f>
        <v>0</v>
      </c>
    </row>
    <row r="203" spans="1:65" s="2" customFormat="1" ht="24.2" customHeight="1">
      <c r="A203" s="30"/>
      <c r="B203" s="138"/>
      <c r="C203" s="139" t="s">
        <v>252</v>
      </c>
      <c r="D203" s="139" t="s">
        <v>124</v>
      </c>
      <c r="E203" s="140" t="s">
        <v>253</v>
      </c>
      <c r="F203" s="141" t="s">
        <v>254</v>
      </c>
      <c r="G203" s="142" t="s">
        <v>127</v>
      </c>
      <c r="H203" s="143">
        <v>62.2</v>
      </c>
      <c r="I203" s="144">
        <v>0</v>
      </c>
      <c r="J203" s="144">
        <f>ROUND(I203*H203,2)</f>
        <v>0</v>
      </c>
      <c r="K203" s="145"/>
      <c r="L203" s="31"/>
      <c r="M203" s="146" t="s">
        <v>1</v>
      </c>
      <c r="N203" s="147" t="s">
        <v>38</v>
      </c>
      <c r="O203" s="148">
        <v>1.069</v>
      </c>
      <c r="P203" s="148">
        <f>O203*H203</f>
        <v>66.491799999999998</v>
      </c>
      <c r="Q203" s="148">
        <v>1.379E-2</v>
      </c>
      <c r="R203" s="148">
        <f>Q203*H203</f>
        <v>0.857738</v>
      </c>
      <c r="S203" s="148">
        <v>0</v>
      </c>
      <c r="T203" s="149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0" t="s">
        <v>194</v>
      </c>
      <c r="AT203" s="150" t="s">
        <v>124</v>
      </c>
      <c r="AU203" s="150" t="s">
        <v>83</v>
      </c>
      <c r="AY203" s="18" t="s">
        <v>121</v>
      </c>
      <c r="BE203" s="151">
        <f>IF(N203="základní",J203,0)</f>
        <v>0</v>
      </c>
      <c r="BF203" s="151">
        <f>IF(N203="snížená",J203,0)</f>
        <v>0</v>
      </c>
      <c r="BG203" s="151">
        <f>IF(N203="zákl. přenesená",J203,0)</f>
        <v>0</v>
      </c>
      <c r="BH203" s="151">
        <f>IF(N203="sníž. přenesená",J203,0)</f>
        <v>0</v>
      </c>
      <c r="BI203" s="151">
        <f>IF(N203="nulová",J203,0)</f>
        <v>0</v>
      </c>
      <c r="BJ203" s="18" t="s">
        <v>81</v>
      </c>
      <c r="BK203" s="151">
        <f>ROUND(I203*H203,2)</f>
        <v>0</v>
      </c>
      <c r="BL203" s="18" t="s">
        <v>194</v>
      </c>
      <c r="BM203" s="150" t="s">
        <v>255</v>
      </c>
    </row>
    <row r="204" spans="1:65" s="2" customFormat="1">
      <c r="A204" s="30"/>
      <c r="B204" s="31"/>
      <c r="C204" s="30"/>
      <c r="D204" s="152" t="s">
        <v>130</v>
      </c>
      <c r="E204" s="30"/>
      <c r="F204" s="153" t="s">
        <v>256</v>
      </c>
      <c r="G204" s="30"/>
      <c r="H204" s="30"/>
      <c r="I204" s="30"/>
      <c r="J204" s="30"/>
      <c r="K204" s="30"/>
      <c r="L204" s="31"/>
      <c r="M204" s="154"/>
      <c r="N204" s="155"/>
      <c r="O204" s="56"/>
      <c r="P204" s="56"/>
      <c r="Q204" s="56"/>
      <c r="R204" s="56"/>
      <c r="S204" s="56"/>
      <c r="T204" s="57"/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T204" s="18" t="s">
        <v>130</v>
      </c>
      <c r="AU204" s="18" t="s">
        <v>83</v>
      </c>
    </row>
    <row r="205" spans="1:65" s="2" customFormat="1" ht="16.5" customHeight="1">
      <c r="A205" s="30"/>
      <c r="B205" s="138"/>
      <c r="C205" s="139" t="s">
        <v>257</v>
      </c>
      <c r="D205" s="139" t="s">
        <v>124</v>
      </c>
      <c r="E205" s="140" t="s">
        <v>258</v>
      </c>
      <c r="F205" s="141" t="s">
        <v>259</v>
      </c>
      <c r="G205" s="142" t="s">
        <v>127</v>
      </c>
      <c r="H205" s="143">
        <v>62.2</v>
      </c>
      <c r="I205" s="144">
        <v>0</v>
      </c>
      <c r="J205" s="144">
        <f>ROUND(I205*H205,2)</f>
        <v>0</v>
      </c>
      <c r="K205" s="145"/>
      <c r="L205" s="31"/>
      <c r="M205" s="146" t="s">
        <v>1</v>
      </c>
      <c r="N205" s="147" t="s">
        <v>38</v>
      </c>
      <c r="O205" s="148">
        <v>0.04</v>
      </c>
      <c r="P205" s="148">
        <f>O205*H205</f>
        <v>2.488</v>
      </c>
      <c r="Q205" s="148">
        <v>1E-4</v>
      </c>
      <c r="R205" s="148">
        <f>Q205*H205</f>
        <v>6.2200000000000007E-3</v>
      </c>
      <c r="S205" s="148">
        <v>0</v>
      </c>
      <c r="T205" s="149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0" t="s">
        <v>194</v>
      </c>
      <c r="AT205" s="150" t="s">
        <v>124</v>
      </c>
      <c r="AU205" s="150" t="s">
        <v>83</v>
      </c>
      <c r="AY205" s="18" t="s">
        <v>121</v>
      </c>
      <c r="BE205" s="151">
        <f>IF(N205="základní",J205,0)</f>
        <v>0</v>
      </c>
      <c r="BF205" s="151">
        <f>IF(N205="snížená",J205,0)</f>
        <v>0</v>
      </c>
      <c r="BG205" s="151">
        <f>IF(N205="zákl. přenesená",J205,0)</f>
        <v>0</v>
      </c>
      <c r="BH205" s="151">
        <f>IF(N205="sníž. přenesená",J205,0)</f>
        <v>0</v>
      </c>
      <c r="BI205" s="151">
        <f>IF(N205="nulová",J205,0)</f>
        <v>0</v>
      </c>
      <c r="BJ205" s="18" t="s">
        <v>81</v>
      </c>
      <c r="BK205" s="151">
        <f>ROUND(I205*H205,2)</f>
        <v>0</v>
      </c>
      <c r="BL205" s="18" t="s">
        <v>194</v>
      </c>
      <c r="BM205" s="150" t="s">
        <v>260</v>
      </c>
    </row>
    <row r="206" spans="1:65" s="2" customFormat="1">
      <c r="A206" s="30"/>
      <c r="B206" s="31"/>
      <c r="C206" s="30"/>
      <c r="D206" s="152" t="s">
        <v>130</v>
      </c>
      <c r="E206" s="30"/>
      <c r="F206" s="153" t="s">
        <v>261</v>
      </c>
      <c r="G206" s="30"/>
      <c r="H206" s="30"/>
      <c r="I206" s="30"/>
      <c r="J206" s="30"/>
      <c r="K206" s="30"/>
      <c r="L206" s="31"/>
      <c r="M206" s="154"/>
      <c r="N206" s="155"/>
      <c r="O206" s="56"/>
      <c r="P206" s="56"/>
      <c r="Q206" s="56"/>
      <c r="R206" s="56"/>
      <c r="S206" s="56"/>
      <c r="T206" s="57"/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T206" s="18" t="s">
        <v>130</v>
      </c>
      <c r="AU206" s="18" t="s">
        <v>83</v>
      </c>
    </row>
    <row r="207" spans="1:65" s="14" customFormat="1">
      <c r="B207" s="164"/>
      <c r="D207" s="157" t="s">
        <v>132</v>
      </c>
      <c r="E207" s="165" t="s">
        <v>1</v>
      </c>
      <c r="F207" s="166" t="s">
        <v>262</v>
      </c>
      <c r="H207" s="165" t="s">
        <v>1</v>
      </c>
      <c r="L207" s="164"/>
      <c r="M207" s="167"/>
      <c r="N207" s="168"/>
      <c r="O207" s="168"/>
      <c r="P207" s="168"/>
      <c r="Q207" s="168"/>
      <c r="R207" s="168"/>
      <c r="S207" s="168"/>
      <c r="T207" s="169"/>
      <c r="AT207" s="165" t="s">
        <v>132</v>
      </c>
      <c r="AU207" s="165" t="s">
        <v>83</v>
      </c>
      <c r="AV207" s="14" t="s">
        <v>81</v>
      </c>
      <c r="AW207" s="14" t="s">
        <v>29</v>
      </c>
      <c r="AX207" s="14" t="s">
        <v>73</v>
      </c>
      <c r="AY207" s="165" t="s">
        <v>121</v>
      </c>
    </row>
    <row r="208" spans="1:65" s="13" customFormat="1">
      <c r="B208" s="156"/>
      <c r="D208" s="157" t="s">
        <v>132</v>
      </c>
      <c r="E208" s="158" t="s">
        <v>1</v>
      </c>
      <c r="F208" s="159" t="s">
        <v>207</v>
      </c>
      <c r="H208" s="160">
        <v>62.2</v>
      </c>
      <c r="L208" s="156"/>
      <c r="M208" s="161"/>
      <c r="N208" s="162"/>
      <c r="O208" s="162"/>
      <c r="P208" s="162"/>
      <c r="Q208" s="162"/>
      <c r="R208" s="162"/>
      <c r="S208" s="162"/>
      <c r="T208" s="163"/>
      <c r="AT208" s="158" t="s">
        <v>132</v>
      </c>
      <c r="AU208" s="158" t="s">
        <v>83</v>
      </c>
      <c r="AV208" s="13" t="s">
        <v>83</v>
      </c>
      <c r="AW208" s="13" t="s">
        <v>29</v>
      </c>
      <c r="AX208" s="13" t="s">
        <v>81</v>
      </c>
      <c r="AY208" s="158" t="s">
        <v>121</v>
      </c>
    </row>
    <row r="209" spans="1:65" s="2" customFormat="1" ht="24.2" customHeight="1">
      <c r="A209" s="30"/>
      <c r="B209" s="138"/>
      <c r="C209" s="139">
        <v>21</v>
      </c>
      <c r="D209" s="139" t="s">
        <v>124</v>
      </c>
      <c r="E209" s="140" t="s">
        <v>264</v>
      </c>
      <c r="F209" s="141" t="s">
        <v>265</v>
      </c>
      <c r="G209" s="142" t="s">
        <v>223</v>
      </c>
      <c r="H209" s="143">
        <v>0.93200000000000005</v>
      </c>
      <c r="I209" s="144">
        <v>0</v>
      </c>
      <c r="J209" s="144">
        <f>ROUND(I209*H209,2)</f>
        <v>0</v>
      </c>
      <c r="K209" s="145"/>
      <c r="L209" s="31"/>
      <c r="M209" s="146" t="s">
        <v>1</v>
      </c>
      <c r="N209" s="147" t="s">
        <v>38</v>
      </c>
      <c r="O209" s="148">
        <v>6.4509999999999996</v>
      </c>
      <c r="P209" s="148">
        <f>O209*H209</f>
        <v>6.0123319999999998</v>
      </c>
      <c r="Q209" s="148">
        <v>0</v>
      </c>
      <c r="R209" s="148">
        <f>Q209*H209</f>
        <v>0</v>
      </c>
      <c r="S209" s="148">
        <v>0</v>
      </c>
      <c r="T209" s="149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0" t="s">
        <v>194</v>
      </c>
      <c r="AT209" s="150" t="s">
        <v>124</v>
      </c>
      <c r="AU209" s="150" t="s">
        <v>83</v>
      </c>
      <c r="AY209" s="18" t="s">
        <v>121</v>
      </c>
      <c r="BE209" s="151">
        <f>IF(N209="základní",J209,0)</f>
        <v>0</v>
      </c>
      <c r="BF209" s="151">
        <f>IF(N209="snížená",J209,0)</f>
        <v>0</v>
      </c>
      <c r="BG209" s="151">
        <f>IF(N209="zákl. přenesená",J209,0)</f>
        <v>0</v>
      </c>
      <c r="BH209" s="151">
        <f>IF(N209="sníž. přenesená",J209,0)</f>
        <v>0</v>
      </c>
      <c r="BI209" s="151">
        <f>IF(N209="nulová",J209,0)</f>
        <v>0</v>
      </c>
      <c r="BJ209" s="18" t="s">
        <v>81</v>
      </c>
      <c r="BK209" s="151">
        <f>ROUND(I209*H209,2)</f>
        <v>0</v>
      </c>
      <c r="BL209" s="18" t="s">
        <v>194</v>
      </c>
      <c r="BM209" s="150" t="s">
        <v>266</v>
      </c>
    </row>
    <row r="210" spans="1:65" s="2" customFormat="1">
      <c r="A210" s="30"/>
      <c r="B210" s="31"/>
      <c r="C210" s="30"/>
      <c r="D210" s="152" t="s">
        <v>130</v>
      </c>
      <c r="E210" s="30"/>
      <c r="F210" s="153" t="s">
        <v>267</v>
      </c>
      <c r="G210" s="30"/>
      <c r="H210" s="30"/>
      <c r="I210" s="30"/>
      <c r="J210" s="30"/>
      <c r="K210" s="30"/>
      <c r="L210" s="31"/>
      <c r="M210" s="154"/>
      <c r="N210" s="155"/>
      <c r="O210" s="56"/>
      <c r="P210" s="56"/>
      <c r="Q210" s="56"/>
      <c r="R210" s="56"/>
      <c r="S210" s="56"/>
      <c r="T210" s="57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T210" s="18" t="s">
        <v>130</v>
      </c>
      <c r="AU210" s="18" t="s">
        <v>83</v>
      </c>
    </row>
    <row r="211" spans="1:65" s="12" customFormat="1" ht="22.9" customHeight="1">
      <c r="B211" s="126"/>
      <c r="D211" s="127" t="s">
        <v>72</v>
      </c>
      <c r="E211" s="136" t="s">
        <v>268</v>
      </c>
      <c r="F211" s="136" t="s">
        <v>269</v>
      </c>
      <c r="J211" s="137">
        <f>BK211</f>
        <v>0</v>
      </c>
      <c r="L211" s="126"/>
      <c r="M211" s="130"/>
      <c r="N211" s="131"/>
      <c r="O211" s="131"/>
      <c r="P211" s="132">
        <f>SUM(P212:P251)</f>
        <v>38.794837999999999</v>
      </c>
      <c r="Q211" s="131"/>
      <c r="R211" s="132">
        <f>SUM(R212:R251)</f>
        <v>0.57900000000000007</v>
      </c>
      <c r="S211" s="131"/>
      <c r="T211" s="133">
        <f>SUM(T212:T251)</f>
        <v>3.1366899999999998</v>
      </c>
      <c r="AR211" s="127" t="s">
        <v>83</v>
      </c>
      <c r="AT211" s="134" t="s">
        <v>72</v>
      </c>
      <c r="AU211" s="134" t="s">
        <v>81</v>
      </c>
      <c r="AY211" s="127" t="s">
        <v>121</v>
      </c>
      <c r="BK211" s="135">
        <f>SUM(BK212:BK251)</f>
        <v>0</v>
      </c>
    </row>
    <row r="212" spans="1:65" s="2" customFormat="1" ht="24.2" customHeight="1">
      <c r="A212" s="30"/>
      <c r="B212" s="138"/>
      <c r="C212" s="139">
        <v>22</v>
      </c>
      <c r="D212" s="139" t="s">
        <v>124</v>
      </c>
      <c r="E212" s="140" t="s">
        <v>270</v>
      </c>
      <c r="F212" s="141" t="s">
        <v>271</v>
      </c>
      <c r="G212" s="142" t="s">
        <v>127</v>
      </c>
      <c r="H212" s="143">
        <v>32</v>
      </c>
      <c r="I212" s="144">
        <v>0</v>
      </c>
      <c r="J212" s="144">
        <f>ROUND(I212*H212,2)</f>
        <v>0</v>
      </c>
      <c r="K212" s="145"/>
      <c r="L212" s="31"/>
      <c r="M212" s="146" t="s">
        <v>1</v>
      </c>
      <c r="N212" s="147" t="s">
        <v>38</v>
      </c>
      <c r="O212" s="148">
        <v>0.25</v>
      </c>
      <c r="P212" s="148">
        <f>O212*H212</f>
        <v>8</v>
      </c>
      <c r="Q212" s="148">
        <v>0</v>
      </c>
      <c r="R212" s="148">
        <f>Q212*H212</f>
        <v>0</v>
      </c>
      <c r="S212" s="148">
        <v>2.4649999999999998E-2</v>
      </c>
      <c r="T212" s="149">
        <f>S212*H212</f>
        <v>0.78879999999999995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0" t="s">
        <v>128</v>
      </c>
      <c r="AT212" s="150" t="s">
        <v>124</v>
      </c>
      <c r="AU212" s="150" t="s">
        <v>83</v>
      </c>
      <c r="AY212" s="18" t="s">
        <v>121</v>
      </c>
      <c r="BE212" s="151">
        <f>IF(N212="základní",J212,0)</f>
        <v>0</v>
      </c>
      <c r="BF212" s="151">
        <f>IF(N212="snížená",J212,0)</f>
        <v>0</v>
      </c>
      <c r="BG212" s="151">
        <f>IF(N212="zákl. přenesená",J212,0)</f>
        <v>0</v>
      </c>
      <c r="BH212" s="151">
        <f>IF(N212="sníž. přenesená",J212,0)</f>
        <v>0</v>
      </c>
      <c r="BI212" s="151">
        <f>IF(N212="nulová",J212,0)</f>
        <v>0</v>
      </c>
      <c r="BJ212" s="18" t="s">
        <v>81</v>
      </c>
      <c r="BK212" s="151">
        <f>ROUND(I212*H212,2)</f>
        <v>0</v>
      </c>
      <c r="BL212" s="18" t="s">
        <v>128</v>
      </c>
      <c r="BM212" s="150" t="s">
        <v>272</v>
      </c>
    </row>
    <row r="213" spans="1:65" s="2" customFormat="1">
      <c r="A213" s="30"/>
      <c r="B213" s="31"/>
      <c r="C213" s="30"/>
      <c r="D213" s="152" t="s">
        <v>130</v>
      </c>
      <c r="E213" s="30"/>
      <c r="F213" s="153" t="s">
        <v>273</v>
      </c>
      <c r="G213" s="30"/>
      <c r="H213" s="30"/>
      <c r="I213" s="30"/>
      <c r="J213" s="30"/>
      <c r="K213" s="30"/>
      <c r="L213" s="31"/>
      <c r="M213" s="154"/>
      <c r="N213" s="155"/>
      <c r="O213" s="56"/>
      <c r="P213" s="56"/>
      <c r="Q213" s="56"/>
      <c r="R213" s="56"/>
      <c r="S213" s="56"/>
      <c r="T213" s="57"/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T213" s="18" t="s">
        <v>130</v>
      </c>
      <c r="AU213" s="18" t="s">
        <v>83</v>
      </c>
    </row>
    <row r="214" spans="1:65" s="14" customFormat="1">
      <c r="B214" s="164"/>
      <c r="D214" s="157" t="s">
        <v>132</v>
      </c>
      <c r="E214" s="165" t="s">
        <v>1</v>
      </c>
      <c r="F214" s="166" t="s">
        <v>262</v>
      </c>
      <c r="H214" s="165" t="s">
        <v>1</v>
      </c>
      <c r="L214" s="164"/>
      <c r="M214" s="167"/>
      <c r="N214" s="168"/>
      <c r="O214" s="168"/>
      <c r="P214" s="168"/>
      <c r="Q214" s="168"/>
      <c r="R214" s="168"/>
      <c r="S214" s="168"/>
      <c r="T214" s="169"/>
      <c r="AT214" s="165" t="s">
        <v>132</v>
      </c>
      <c r="AU214" s="165" t="s">
        <v>83</v>
      </c>
      <c r="AV214" s="14" t="s">
        <v>81</v>
      </c>
      <c r="AW214" s="14" t="s">
        <v>29</v>
      </c>
      <c r="AX214" s="14" t="s">
        <v>73</v>
      </c>
      <c r="AY214" s="165" t="s">
        <v>121</v>
      </c>
    </row>
    <row r="215" spans="1:65" s="13" customFormat="1">
      <c r="B215" s="156"/>
      <c r="D215" s="157" t="s">
        <v>132</v>
      </c>
      <c r="E215" s="158" t="s">
        <v>1</v>
      </c>
      <c r="F215" s="159" t="s">
        <v>274</v>
      </c>
      <c r="H215" s="160">
        <v>36.875</v>
      </c>
      <c r="L215" s="156"/>
      <c r="M215" s="161"/>
      <c r="N215" s="162"/>
      <c r="O215" s="162"/>
      <c r="P215" s="162"/>
      <c r="Q215" s="162"/>
      <c r="R215" s="162"/>
      <c r="S215" s="162"/>
      <c r="T215" s="163"/>
      <c r="AT215" s="158" t="s">
        <v>132</v>
      </c>
      <c r="AU215" s="158" t="s">
        <v>83</v>
      </c>
      <c r="AV215" s="13" t="s">
        <v>83</v>
      </c>
      <c r="AW215" s="13" t="s">
        <v>29</v>
      </c>
      <c r="AX215" s="13" t="s">
        <v>73</v>
      </c>
      <c r="AY215" s="158" t="s">
        <v>121</v>
      </c>
    </row>
    <row r="216" spans="1:65" s="14" customFormat="1">
      <c r="B216" s="164"/>
      <c r="D216" s="157" t="s">
        <v>132</v>
      </c>
      <c r="E216" s="165" t="s">
        <v>1</v>
      </c>
      <c r="F216" s="166" t="s">
        <v>152</v>
      </c>
      <c r="H216" s="165" t="s">
        <v>1</v>
      </c>
      <c r="L216" s="164"/>
      <c r="M216" s="167"/>
      <c r="N216" s="168"/>
      <c r="O216" s="168"/>
      <c r="P216" s="168"/>
      <c r="Q216" s="168"/>
      <c r="R216" s="168"/>
      <c r="S216" s="168"/>
      <c r="T216" s="169"/>
      <c r="AT216" s="165" t="s">
        <v>132</v>
      </c>
      <c r="AU216" s="165" t="s">
        <v>83</v>
      </c>
      <c r="AV216" s="14" t="s">
        <v>81</v>
      </c>
      <c r="AW216" s="14" t="s">
        <v>29</v>
      </c>
      <c r="AX216" s="14" t="s">
        <v>73</v>
      </c>
      <c r="AY216" s="165" t="s">
        <v>121</v>
      </c>
    </row>
    <row r="217" spans="1:65" s="13" customFormat="1">
      <c r="B217" s="156"/>
      <c r="D217" s="157" t="s">
        <v>132</v>
      </c>
      <c r="E217" s="158" t="s">
        <v>1</v>
      </c>
      <c r="F217" s="159" t="s">
        <v>275</v>
      </c>
      <c r="H217" s="160">
        <v>-4.8</v>
      </c>
      <c r="L217" s="156"/>
      <c r="M217" s="161"/>
      <c r="N217" s="162"/>
      <c r="O217" s="162"/>
      <c r="P217" s="162"/>
      <c r="Q217" s="162"/>
      <c r="R217" s="162"/>
      <c r="S217" s="162"/>
      <c r="T217" s="163"/>
      <c r="AT217" s="158" t="s">
        <v>132</v>
      </c>
      <c r="AU217" s="158" t="s">
        <v>83</v>
      </c>
      <c r="AV217" s="13" t="s">
        <v>83</v>
      </c>
      <c r="AW217" s="13" t="s">
        <v>29</v>
      </c>
      <c r="AX217" s="13" t="s">
        <v>73</v>
      </c>
      <c r="AY217" s="158" t="s">
        <v>121</v>
      </c>
    </row>
    <row r="218" spans="1:65" s="13" customFormat="1">
      <c r="B218" s="156"/>
      <c r="D218" s="157" t="s">
        <v>132</v>
      </c>
      <c r="E218" s="158" t="s">
        <v>1</v>
      </c>
      <c r="F218" s="159" t="s">
        <v>276</v>
      </c>
      <c r="H218" s="160">
        <v>-7.4999999999999997E-2</v>
      </c>
      <c r="L218" s="156"/>
      <c r="M218" s="161"/>
      <c r="N218" s="162"/>
      <c r="O218" s="162"/>
      <c r="P218" s="162"/>
      <c r="Q218" s="162"/>
      <c r="R218" s="162"/>
      <c r="S218" s="162"/>
      <c r="T218" s="163"/>
      <c r="AT218" s="158" t="s">
        <v>132</v>
      </c>
      <c r="AU218" s="158" t="s">
        <v>83</v>
      </c>
      <c r="AV218" s="13" t="s">
        <v>83</v>
      </c>
      <c r="AW218" s="13" t="s">
        <v>29</v>
      </c>
      <c r="AX218" s="13" t="s">
        <v>73</v>
      </c>
      <c r="AY218" s="158" t="s">
        <v>121</v>
      </c>
    </row>
    <row r="219" spans="1:65" s="16" customFormat="1">
      <c r="B219" s="177"/>
      <c r="D219" s="157" t="s">
        <v>132</v>
      </c>
      <c r="E219" s="178" t="s">
        <v>1</v>
      </c>
      <c r="F219" s="179" t="s">
        <v>160</v>
      </c>
      <c r="H219" s="180">
        <v>32</v>
      </c>
      <c r="L219" s="177"/>
      <c r="M219" s="181"/>
      <c r="N219" s="182"/>
      <c r="O219" s="182"/>
      <c r="P219" s="182"/>
      <c r="Q219" s="182"/>
      <c r="R219" s="182"/>
      <c r="S219" s="182"/>
      <c r="T219" s="183"/>
      <c r="AT219" s="178" t="s">
        <v>132</v>
      </c>
      <c r="AU219" s="178" t="s">
        <v>83</v>
      </c>
      <c r="AV219" s="16" t="s">
        <v>128</v>
      </c>
      <c r="AW219" s="16" t="s">
        <v>29</v>
      </c>
      <c r="AX219" s="16" t="s">
        <v>81</v>
      </c>
      <c r="AY219" s="178" t="s">
        <v>121</v>
      </c>
    </row>
    <row r="220" spans="1:65" s="2" customFormat="1" ht="16.5" customHeight="1">
      <c r="A220" s="30"/>
      <c r="B220" s="138"/>
      <c r="C220" s="139">
        <v>23</v>
      </c>
      <c r="D220" s="139" t="s">
        <v>124</v>
      </c>
      <c r="E220" s="140" t="s">
        <v>277</v>
      </c>
      <c r="F220" s="141" t="s">
        <v>278</v>
      </c>
      <c r="G220" s="142" t="s">
        <v>164</v>
      </c>
      <c r="H220" s="143">
        <v>117</v>
      </c>
      <c r="I220" s="144">
        <v>0</v>
      </c>
      <c r="J220" s="144">
        <f>ROUND(I220*H220,2)</f>
        <v>0</v>
      </c>
      <c r="K220" s="145"/>
      <c r="L220" s="31"/>
      <c r="M220" s="146" t="s">
        <v>1</v>
      </c>
      <c r="N220" s="147" t="s">
        <v>38</v>
      </c>
      <c r="O220" s="148">
        <v>0.112</v>
      </c>
      <c r="P220" s="148">
        <f>O220*H220</f>
        <v>13.104000000000001</v>
      </c>
      <c r="Q220" s="148">
        <v>0</v>
      </c>
      <c r="R220" s="148">
        <f>Q220*H220</f>
        <v>0</v>
      </c>
      <c r="S220" s="148">
        <v>8.0000000000000002E-3</v>
      </c>
      <c r="T220" s="149">
        <f>S220*H220</f>
        <v>0.93600000000000005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0" t="s">
        <v>194</v>
      </c>
      <c r="AT220" s="150" t="s">
        <v>124</v>
      </c>
      <c r="AU220" s="150" t="s">
        <v>83</v>
      </c>
      <c r="AY220" s="18" t="s">
        <v>121</v>
      </c>
      <c r="BE220" s="151">
        <f>IF(N220="základní",J220,0)</f>
        <v>0</v>
      </c>
      <c r="BF220" s="151">
        <f>IF(N220="snížená",J220,0)</f>
        <v>0</v>
      </c>
      <c r="BG220" s="151">
        <f>IF(N220="zákl. přenesená",J220,0)</f>
        <v>0</v>
      </c>
      <c r="BH220" s="151">
        <f>IF(N220="sníž. přenesená",J220,0)</f>
        <v>0</v>
      </c>
      <c r="BI220" s="151">
        <f>IF(N220="nulová",J220,0)</f>
        <v>0</v>
      </c>
      <c r="BJ220" s="18" t="s">
        <v>81</v>
      </c>
      <c r="BK220" s="151">
        <f>ROUND(I220*H220,2)</f>
        <v>0</v>
      </c>
      <c r="BL220" s="18" t="s">
        <v>194</v>
      </c>
      <c r="BM220" s="150" t="s">
        <v>279</v>
      </c>
    </row>
    <row r="221" spans="1:65" s="2" customFormat="1">
      <c r="A221" s="30"/>
      <c r="B221" s="31"/>
      <c r="C221" s="30"/>
      <c r="D221" s="152" t="s">
        <v>130</v>
      </c>
      <c r="E221" s="30"/>
      <c r="F221" s="153" t="s">
        <v>280</v>
      </c>
      <c r="G221" s="30"/>
      <c r="H221" s="30"/>
      <c r="I221" s="30"/>
      <c r="J221" s="30"/>
      <c r="K221" s="30"/>
      <c r="L221" s="31"/>
      <c r="M221" s="154"/>
      <c r="N221" s="155"/>
      <c r="O221" s="56"/>
      <c r="P221" s="56"/>
      <c r="Q221" s="56"/>
      <c r="R221" s="56"/>
      <c r="S221" s="56"/>
      <c r="T221" s="57"/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T221" s="18" t="s">
        <v>130</v>
      </c>
      <c r="AU221" s="18" t="s">
        <v>83</v>
      </c>
    </row>
    <row r="222" spans="1:65" s="14" customFormat="1">
      <c r="B222" s="164"/>
      <c r="D222" s="157" t="s">
        <v>132</v>
      </c>
      <c r="E222" s="165" t="s">
        <v>1</v>
      </c>
      <c r="F222" s="166" t="s">
        <v>262</v>
      </c>
      <c r="H222" s="165" t="s">
        <v>1</v>
      </c>
      <c r="L222" s="164"/>
      <c r="M222" s="167"/>
      <c r="N222" s="168"/>
      <c r="O222" s="168"/>
      <c r="P222" s="168"/>
      <c r="Q222" s="168"/>
      <c r="R222" s="168"/>
      <c r="S222" s="168"/>
      <c r="T222" s="169"/>
      <c r="AT222" s="165" t="s">
        <v>132</v>
      </c>
      <c r="AU222" s="165" t="s">
        <v>83</v>
      </c>
      <c r="AV222" s="14" t="s">
        <v>81</v>
      </c>
      <c r="AW222" s="14" t="s">
        <v>29</v>
      </c>
      <c r="AX222" s="14" t="s">
        <v>73</v>
      </c>
      <c r="AY222" s="165" t="s">
        <v>121</v>
      </c>
    </row>
    <row r="223" spans="1:65" s="13" customFormat="1">
      <c r="B223" s="156"/>
      <c r="D223" s="157" t="s">
        <v>132</v>
      </c>
      <c r="E223" s="158" t="s">
        <v>1</v>
      </c>
      <c r="F223" s="159" t="s">
        <v>281</v>
      </c>
      <c r="H223" s="160">
        <v>117</v>
      </c>
      <c r="L223" s="156"/>
      <c r="M223" s="161"/>
      <c r="N223" s="162"/>
      <c r="O223" s="162"/>
      <c r="P223" s="162"/>
      <c r="Q223" s="162"/>
      <c r="R223" s="162"/>
      <c r="S223" s="162"/>
      <c r="T223" s="163"/>
      <c r="AT223" s="158" t="s">
        <v>132</v>
      </c>
      <c r="AU223" s="158" t="s">
        <v>83</v>
      </c>
      <c r="AV223" s="13" t="s">
        <v>83</v>
      </c>
      <c r="AW223" s="13" t="s">
        <v>29</v>
      </c>
      <c r="AX223" s="13" t="s">
        <v>81</v>
      </c>
      <c r="AY223" s="158" t="s">
        <v>121</v>
      </c>
    </row>
    <row r="224" spans="1:65" s="2" customFormat="1" ht="21.75" customHeight="1">
      <c r="A224" s="30"/>
      <c r="B224" s="138"/>
      <c r="C224" s="139">
        <v>24</v>
      </c>
      <c r="D224" s="139" t="s">
        <v>124</v>
      </c>
      <c r="E224" s="140" t="s">
        <v>282</v>
      </c>
      <c r="F224" s="141" t="s">
        <v>283</v>
      </c>
      <c r="G224" s="142" t="s">
        <v>127</v>
      </c>
      <c r="H224" s="143">
        <v>15.12</v>
      </c>
      <c r="I224" s="144">
        <v>0</v>
      </c>
      <c r="J224" s="144">
        <f>ROUND(I224*H224,2)</f>
        <v>0</v>
      </c>
      <c r="K224" s="145"/>
      <c r="L224" s="31"/>
      <c r="M224" s="146" t="s">
        <v>1</v>
      </c>
      <c r="N224" s="147" t="s">
        <v>38</v>
      </c>
      <c r="O224" s="148">
        <v>0.32500000000000001</v>
      </c>
      <c r="P224" s="148">
        <f>O224*H224</f>
        <v>4.9139999999999997</v>
      </c>
      <c r="Q224" s="148">
        <v>2.5000000000000001E-2</v>
      </c>
      <c r="R224" s="148">
        <f>Q224*H224</f>
        <v>0.378</v>
      </c>
      <c r="S224" s="148">
        <v>2.5000000000000001E-2</v>
      </c>
      <c r="T224" s="149">
        <f>S224*H224</f>
        <v>0.378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0" t="s">
        <v>194</v>
      </c>
      <c r="AT224" s="150" t="s">
        <v>124</v>
      </c>
      <c r="AU224" s="150" t="s">
        <v>83</v>
      </c>
      <c r="AY224" s="18" t="s">
        <v>121</v>
      </c>
      <c r="BE224" s="151">
        <f>IF(N224="základní",J224,0)</f>
        <v>0</v>
      </c>
      <c r="BF224" s="151">
        <f>IF(N224="snížená",J224,0)</f>
        <v>0</v>
      </c>
      <c r="BG224" s="151">
        <f>IF(N224="zákl. přenesená",J224,0)</f>
        <v>0</v>
      </c>
      <c r="BH224" s="151">
        <f>IF(N224="sníž. přenesená",J224,0)</f>
        <v>0</v>
      </c>
      <c r="BI224" s="151">
        <f>IF(N224="nulová",J224,0)</f>
        <v>0</v>
      </c>
      <c r="BJ224" s="18" t="s">
        <v>81</v>
      </c>
      <c r="BK224" s="151">
        <f>ROUND(I224*H224,2)</f>
        <v>0</v>
      </c>
      <c r="BL224" s="18" t="s">
        <v>194</v>
      </c>
      <c r="BM224" s="150" t="s">
        <v>284</v>
      </c>
    </row>
    <row r="225" spans="1:65" s="13" customFormat="1">
      <c r="B225" s="156"/>
      <c r="D225" s="157" t="s">
        <v>132</v>
      </c>
      <c r="E225" s="158" t="s">
        <v>1</v>
      </c>
      <c r="F225" s="159" t="s">
        <v>285</v>
      </c>
      <c r="H225" s="160">
        <v>15.12</v>
      </c>
      <c r="L225" s="156"/>
      <c r="M225" s="161"/>
      <c r="N225" s="162"/>
      <c r="O225" s="162"/>
      <c r="P225" s="162"/>
      <c r="Q225" s="162"/>
      <c r="R225" s="162"/>
      <c r="S225" s="162"/>
      <c r="T225" s="163"/>
      <c r="AT225" s="158" t="s">
        <v>132</v>
      </c>
      <c r="AU225" s="158" t="s">
        <v>83</v>
      </c>
      <c r="AV225" s="13" t="s">
        <v>83</v>
      </c>
      <c r="AW225" s="13" t="s">
        <v>29</v>
      </c>
      <c r="AX225" s="13" t="s">
        <v>81</v>
      </c>
      <c r="AY225" s="158" t="s">
        <v>121</v>
      </c>
    </row>
    <row r="226" spans="1:65" s="2" customFormat="1" ht="24.2" customHeight="1">
      <c r="A226" s="198"/>
      <c r="B226" s="138"/>
      <c r="C226" s="139">
        <v>25</v>
      </c>
      <c r="D226" s="139" t="s">
        <v>124</v>
      </c>
      <c r="E226" s="140" t="s">
        <v>448</v>
      </c>
      <c r="F226" s="141" t="s">
        <v>449</v>
      </c>
      <c r="G226" s="142" t="s">
        <v>164</v>
      </c>
      <c r="H226" s="143">
        <v>12.6</v>
      </c>
      <c r="I226" s="144">
        <v>0</v>
      </c>
      <c r="J226" s="144">
        <f>ROUND(I226*H226,2)</f>
        <v>0</v>
      </c>
      <c r="K226" s="145"/>
      <c r="L226" s="31"/>
      <c r="M226" s="146" t="s">
        <v>1</v>
      </c>
      <c r="N226" s="147" t="s">
        <v>38</v>
      </c>
      <c r="O226" s="148">
        <v>0.122</v>
      </c>
      <c r="P226" s="148">
        <f>O226*H226</f>
        <v>1.5371999999999999</v>
      </c>
      <c r="Q226" s="148">
        <v>0</v>
      </c>
      <c r="R226" s="148">
        <f>Q226*H226</f>
        <v>0</v>
      </c>
      <c r="S226" s="148">
        <v>2E-3</v>
      </c>
      <c r="T226" s="149">
        <f>S226*H226</f>
        <v>2.52E-2</v>
      </c>
      <c r="U226" s="198"/>
      <c r="V226" s="198"/>
      <c r="W226" s="198"/>
      <c r="X226" s="198"/>
      <c r="Y226" s="198"/>
      <c r="Z226" s="198"/>
      <c r="AA226" s="198"/>
      <c r="AB226" s="198"/>
      <c r="AC226" s="198"/>
      <c r="AD226" s="198"/>
      <c r="AE226" s="198"/>
      <c r="AR226" s="150" t="s">
        <v>194</v>
      </c>
      <c r="AT226" s="150" t="s">
        <v>124</v>
      </c>
      <c r="AU226" s="150" t="s">
        <v>83</v>
      </c>
      <c r="AY226" s="18" t="s">
        <v>121</v>
      </c>
      <c r="BE226" s="151">
        <f>IF(N226="základní",J226,0)</f>
        <v>0</v>
      </c>
      <c r="BF226" s="151">
        <f>IF(N226="snížená",J226,0)</f>
        <v>0</v>
      </c>
      <c r="BG226" s="151">
        <f>IF(N226="zákl. přenesená",J226,0)</f>
        <v>0</v>
      </c>
      <c r="BH226" s="151">
        <f>IF(N226="sníž. přenesená",J226,0)</f>
        <v>0</v>
      </c>
      <c r="BI226" s="151">
        <f>IF(N226="nulová",J226,0)</f>
        <v>0</v>
      </c>
      <c r="BJ226" s="18" t="s">
        <v>81</v>
      </c>
      <c r="BK226" s="151">
        <f>ROUND(I226*H226,2)</f>
        <v>0</v>
      </c>
      <c r="BL226" s="18" t="s">
        <v>194</v>
      </c>
      <c r="BM226" s="150" t="s">
        <v>450</v>
      </c>
    </row>
    <row r="227" spans="1:65" s="2" customFormat="1" ht="24.2" customHeight="1">
      <c r="A227" s="198"/>
      <c r="B227" s="138"/>
      <c r="C227" s="139">
        <v>26</v>
      </c>
      <c r="D227" s="139" t="s">
        <v>124</v>
      </c>
      <c r="E227" s="140" t="s">
        <v>451</v>
      </c>
      <c r="F227" s="141" t="s">
        <v>452</v>
      </c>
      <c r="G227" s="142" t="s">
        <v>164</v>
      </c>
      <c r="H227" s="143">
        <v>12.6</v>
      </c>
      <c r="I227" s="144">
        <v>0</v>
      </c>
      <c r="J227" s="144">
        <f>ROUND(I227*H227,2)</f>
        <v>0</v>
      </c>
      <c r="K227" s="145"/>
      <c r="L227" s="31"/>
      <c r="M227" s="146" t="s">
        <v>1</v>
      </c>
      <c r="N227" s="147" t="s">
        <v>38</v>
      </c>
      <c r="O227" s="148">
        <v>0.122</v>
      </c>
      <c r="P227" s="148">
        <f>O227*H227</f>
        <v>1.5371999999999999</v>
      </c>
      <c r="Q227" s="148">
        <v>0</v>
      </c>
      <c r="R227" s="148">
        <f>Q227*H227</f>
        <v>0</v>
      </c>
      <c r="S227" s="148">
        <v>2E-3</v>
      </c>
      <c r="T227" s="149">
        <f>S227*H227</f>
        <v>2.52E-2</v>
      </c>
      <c r="U227" s="198"/>
      <c r="V227" s="198"/>
      <c r="W227" s="198"/>
      <c r="X227" s="198"/>
      <c r="Y227" s="198"/>
      <c r="Z227" s="198"/>
      <c r="AA227" s="198"/>
      <c r="AB227" s="198"/>
      <c r="AC227" s="198"/>
      <c r="AD227" s="198"/>
      <c r="AE227" s="198"/>
      <c r="AR227" s="150" t="s">
        <v>194</v>
      </c>
      <c r="AT227" s="150" t="s">
        <v>124</v>
      </c>
      <c r="AU227" s="150" t="s">
        <v>83</v>
      </c>
      <c r="AY227" s="18" t="s">
        <v>121</v>
      </c>
      <c r="BE227" s="151">
        <f>IF(N227="základní",J227,0)</f>
        <v>0</v>
      </c>
      <c r="BF227" s="151">
        <f>IF(N227="snížená",J227,0)</f>
        <v>0</v>
      </c>
      <c r="BG227" s="151">
        <f>IF(N227="zákl. přenesená",J227,0)</f>
        <v>0</v>
      </c>
      <c r="BH227" s="151">
        <f>IF(N227="sníž. přenesená",J227,0)</f>
        <v>0</v>
      </c>
      <c r="BI227" s="151">
        <f>IF(N227="nulová",J227,0)</f>
        <v>0</v>
      </c>
      <c r="BJ227" s="18" t="s">
        <v>81</v>
      </c>
      <c r="BK227" s="151">
        <f>ROUND(I227*H227,2)</f>
        <v>0</v>
      </c>
      <c r="BL227" s="18" t="s">
        <v>194</v>
      </c>
      <c r="BM227" s="150" t="s">
        <v>450</v>
      </c>
    </row>
    <row r="228" spans="1:65" s="2" customFormat="1" ht="24.2" customHeight="1">
      <c r="A228" s="30"/>
      <c r="B228" s="138"/>
      <c r="C228" s="139">
        <v>25</v>
      </c>
      <c r="D228" s="139" t="s">
        <v>124</v>
      </c>
      <c r="E228" s="140" t="s">
        <v>286</v>
      </c>
      <c r="F228" s="141" t="s">
        <v>287</v>
      </c>
      <c r="G228" s="142" t="s">
        <v>193</v>
      </c>
      <c r="H228" s="143">
        <v>3</v>
      </c>
      <c r="I228" s="144">
        <v>0</v>
      </c>
      <c r="J228" s="144">
        <f>ROUND(I228*H228,2)</f>
        <v>0</v>
      </c>
      <c r="K228" s="145"/>
      <c r="L228" s="31"/>
      <c r="M228" s="146" t="s">
        <v>1</v>
      </c>
      <c r="N228" s="147" t="s">
        <v>38</v>
      </c>
      <c r="O228" s="148">
        <v>1.6819999999999999</v>
      </c>
      <c r="P228" s="148">
        <f>O228*H228</f>
        <v>5.0459999999999994</v>
      </c>
      <c r="Q228" s="148">
        <v>0</v>
      </c>
      <c r="R228" s="148">
        <f>Q228*H228</f>
        <v>0</v>
      </c>
      <c r="S228" s="148">
        <v>0</v>
      </c>
      <c r="T228" s="149">
        <f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0" t="s">
        <v>194</v>
      </c>
      <c r="AT228" s="150" t="s">
        <v>124</v>
      </c>
      <c r="AU228" s="150" t="s">
        <v>83</v>
      </c>
      <c r="AY228" s="18" t="s">
        <v>121</v>
      </c>
      <c r="BE228" s="151">
        <f>IF(N228="základní",J228,0)</f>
        <v>0</v>
      </c>
      <c r="BF228" s="151">
        <f>IF(N228="snížená",J228,0)</f>
        <v>0</v>
      </c>
      <c r="BG228" s="151">
        <f>IF(N228="zákl. přenesená",J228,0)</f>
        <v>0</v>
      </c>
      <c r="BH228" s="151">
        <f>IF(N228="sníž. přenesená",J228,0)</f>
        <v>0</v>
      </c>
      <c r="BI228" s="151">
        <f>IF(N228="nulová",J228,0)</f>
        <v>0</v>
      </c>
      <c r="BJ228" s="18" t="s">
        <v>81</v>
      </c>
      <c r="BK228" s="151">
        <f>ROUND(I228*H228,2)</f>
        <v>0</v>
      </c>
      <c r="BL228" s="18" t="s">
        <v>194</v>
      </c>
      <c r="BM228" s="150" t="s">
        <v>288</v>
      </c>
    </row>
    <row r="229" spans="1:65" s="2" customFormat="1">
      <c r="A229" s="30"/>
      <c r="B229" s="31"/>
      <c r="C229" s="30"/>
      <c r="D229" s="152" t="s">
        <v>130</v>
      </c>
      <c r="E229" s="30"/>
      <c r="F229" s="153" t="s">
        <v>289</v>
      </c>
      <c r="G229" s="30"/>
      <c r="H229" s="30"/>
      <c r="I229" s="30"/>
      <c r="J229" s="30"/>
      <c r="K229" s="30"/>
      <c r="L229" s="31"/>
      <c r="M229" s="154"/>
      <c r="N229" s="155"/>
      <c r="O229" s="56"/>
      <c r="P229" s="56"/>
      <c r="Q229" s="56"/>
      <c r="R229" s="56"/>
      <c r="S229" s="56"/>
      <c r="T229" s="57"/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T229" s="18" t="s">
        <v>130</v>
      </c>
      <c r="AU229" s="18" t="s">
        <v>83</v>
      </c>
    </row>
    <row r="230" spans="1:65" s="2" customFormat="1" ht="16.5" customHeight="1">
      <c r="A230" s="30"/>
      <c r="B230" s="138"/>
      <c r="C230" s="184">
        <v>27</v>
      </c>
      <c r="D230" s="184" t="s">
        <v>172</v>
      </c>
      <c r="E230" s="185" t="s">
        <v>290</v>
      </c>
      <c r="F230" s="186" t="s">
        <v>291</v>
      </c>
      <c r="G230" s="187" t="s">
        <v>193</v>
      </c>
      <c r="H230" s="188">
        <v>1</v>
      </c>
      <c r="I230" s="189">
        <v>0</v>
      </c>
      <c r="J230" s="189">
        <f>ROUND(I230*H230,2)</f>
        <v>0</v>
      </c>
      <c r="K230" s="190"/>
      <c r="L230" s="191"/>
      <c r="M230" s="192" t="s">
        <v>1</v>
      </c>
      <c r="N230" s="193" t="s">
        <v>38</v>
      </c>
      <c r="O230" s="148">
        <v>0</v>
      </c>
      <c r="P230" s="148">
        <f>O230*H230</f>
        <v>0</v>
      </c>
      <c r="Q230" s="148">
        <v>1.7000000000000001E-2</v>
      </c>
      <c r="R230" s="148">
        <f>Q230*H230</f>
        <v>1.7000000000000001E-2</v>
      </c>
      <c r="S230" s="148">
        <v>0</v>
      </c>
      <c r="T230" s="149">
        <f>S230*H230</f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50" t="s">
        <v>292</v>
      </c>
      <c r="AT230" s="150" t="s">
        <v>172</v>
      </c>
      <c r="AU230" s="150" t="s">
        <v>83</v>
      </c>
      <c r="AY230" s="18" t="s">
        <v>121</v>
      </c>
      <c r="BE230" s="151">
        <f>IF(N230="základní",J230,0)</f>
        <v>0</v>
      </c>
      <c r="BF230" s="151">
        <f>IF(N230="snížená",J230,0)</f>
        <v>0</v>
      </c>
      <c r="BG230" s="151">
        <f>IF(N230="zákl. přenesená",J230,0)</f>
        <v>0</v>
      </c>
      <c r="BH230" s="151">
        <f>IF(N230="sníž. přenesená",J230,0)</f>
        <v>0</v>
      </c>
      <c r="BI230" s="151">
        <f>IF(N230="nulová",J230,0)</f>
        <v>0</v>
      </c>
      <c r="BJ230" s="18" t="s">
        <v>81</v>
      </c>
      <c r="BK230" s="151">
        <f>ROUND(I230*H230,2)</f>
        <v>0</v>
      </c>
      <c r="BL230" s="18" t="s">
        <v>194</v>
      </c>
      <c r="BM230" s="150" t="s">
        <v>293</v>
      </c>
    </row>
    <row r="231" spans="1:65" s="2" customFormat="1" ht="16.5" customHeight="1">
      <c r="A231" s="30"/>
      <c r="B231" s="138"/>
      <c r="C231" s="184">
        <v>28</v>
      </c>
      <c r="D231" s="184" t="s">
        <v>172</v>
      </c>
      <c r="E231" s="185" t="s">
        <v>294</v>
      </c>
      <c r="F231" s="186" t="s">
        <v>295</v>
      </c>
      <c r="G231" s="187" t="s">
        <v>193</v>
      </c>
      <c r="H231" s="188">
        <v>2</v>
      </c>
      <c r="I231" s="189">
        <v>0</v>
      </c>
      <c r="J231" s="189">
        <f>ROUND(I231*H231,2)</f>
        <v>0</v>
      </c>
      <c r="K231" s="190"/>
      <c r="L231" s="191"/>
      <c r="M231" s="192" t="s">
        <v>1</v>
      </c>
      <c r="N231" s="193" t="s">
        <v>38</v>
      </c>
      <c r="O231" s="148">
        <v>0</v>
      </c>
      <c r="P231" s="148">
        <f>O231*H231</f>
        <v>0</v>
      </c>
      <c r="Q231" s="148">
        <v>1.7000000000000001E-2</v>
      </c>
      <c r="R231" s="148">
        <f>Q231*H231</f>
        <v>3.4000000000000002E-2</v>
      </c>
      <c r="S231" s="148">
        <v>0</v>
      </c>
      <c r="T231" s="149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0" t="s">
        <v>292</v>
      </c>
      <c r="AT231" s="150" t="s">
        <v>172</v>
      </c>
      <c r="AU231" s="150" t="s">
        <v>83</v>
      </c>
      <c r="AY231" s="18" t="s">
        <v>121</v>
      </c>
      <c r="BE231" s="151">
        <f>IF(N231="základní",J231,0)</f>
        <v>0</v>
      </c>
      <c r="BF231" s="151">
        <f>IF(N231="snížená",J231,0)</f>
        <v>0</v>
      </c>
      <c r="BG231" s="151">
        <f>IF(N231="zákl. přenesená",J231,0)</f>
        <v>0</v>
      </c>
      <c r="BH231" s="151">
        <f>IF(N231="sníž. přenesená",J231,0)</f>
        <v>0</v>
      </c>
      <c r="BI231" s="151">
        <f>IF(N231="nulová",J231,0)</f>
        <v>0</v>
      </c>
      <c r="BJ231" s="18" t="s">
        <v>81</v>
      </c>
      <c r="BK231" s="151">
        <f>ROUND(I231*H231,2)</f>
        <v>0</v>
      </c>
      <c r="BL231" s="18" t="s">
        <v>194</v>
      </c>
      <c r="BM231" s="150" t="s">
        <v>296</v>
      </c>
    </row>
    <row r="232" spans="1:65" s="2" customFormat="1" ht="16.5" customHeight="1">
      <c r="A232" s="30"/>
      <c r="B232" s="138"/>
      <c r="C232" s="139">
        <v>29</v>
      </c>
      <c r="D232" s="139" t="s">
        <v>124</v>
      </c>
      <c r="E232" s="140" t="s">
        <v>297</v>
      </c>
      <c r="F232" s="141" t="s">
        <v>298</v>
      </c>
      <c r="G232" s="142" t="s">
        <v>193</v>
      </c>
      <c r="H232" s="143">
        <v>3</v>
      </c>
      <c r="I232" s="144">
        <v>0</v>
      </c>
      <c r="J232" s="144">
        <f>ROUND(I232*H232,2)</f>
        <v>0</v>
      </c>
      <c r="K232" s="145"/>
      <c r="L232" s="31"/>
      <c r="M232" s="146" t="s">
        <v>1</v>
      </c>
      <c r="N232" s="147" t="s">
        <v>38</v>
      </c>
      <c r="O232" s="148">
        <v>0.15</v>
      </c>
      <c r="P232" s="148">
        <f>O232*H232</f>
        <v>0.44999999999999996</v>
      </c>
      <c r="Q232" s="148">
        <v>0</v>
      </c>
      <c r="R232" s="148">
        <f>Q232*H232</f>
        <v>0</v>
      </c>
      <c r="S232" s="148">
        <v>2.2300000000000002E-3</v>
      </c>
      <c r="T232" s="149">
        <f>S232*H232</f>
        <v>6.6900000000000006E-3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50" t="s">
        <v>194</v>
      </c>
      <c r="AT232" s="150" t="s">
        <v>124</v>
      </c>
      <c r="AU232" s="150" t="s">
        <v>83</v>
      </c>
      <c r="AY232" s="18" t="s">
        <v>121</v>
      </c>
      <c r="BE232" s="151">
        <f>IF(N232="základní",J232,0)</f>
        <v>0</v>
      </c>
      <c r="BF232" s="151">
        <f>IF(N232="snížená",J232,0)</f>
        <v>0</v>
      </c>
      <c r="BG232" s="151">
        <f>IF(N232="zákl. přenesená",J232,0)</f>
        <v>0</v>
      </c>
      <c r="BH232" s="151">
        <f>IF(N232="sníž. přenesená",J232,0)</f>
        <v>0</v>
      </c>
      <c r="BI232" s="151">
        <f>IF(N232="nulová",J232,0)</f>
        <v>0</v>
      </c>
      <c r="BJ232" s="18" t="s">
        <v>81</v>
      </c>
      <c r="BK232" s="151">
        <f>ROUND(I232*H232,2)</f>
        <v>0</v>
      </c>
      <c r="BL232" s="18" t="s">
        <v>194</v>
      </c>
      <c r="BM232" s="150" t="s">
        <v>299</v>
      </c>
    </row>
    <row r="233" spans="1:65" s="2" customFormat="1">
      <c r="A233" s="30"/>
      <c r="B233" s="31"/>
      <c r="C233" s="30"/>
      <c r="D233" s="152" t="s">
        <v>130</v>
      </c>
      <c r="E233" s="30"/>
      <c r="F233" s="153" t="s">
        <v>300</v>
      </c>
      <c r="G233" s="30"/>
      <c r="H233" s="30"/>
      <c r="I233" s="30"/>
      <c r="J233" s="30"/>
      <c r="K233" s="30"/>
      <c r="L233" s="31"/>
      <c r="M233" s="154"/>
      <c r="N233" s="155"/>
      <c r="O233" s="56"/>
      <c r="P233" s="56"/>
      <c r="Q233" s="56"/>
      <c r="R233" s="56"/>
      <c r="S233" s="56"/>
      <c r="T233" s="57"/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T233" s="18" t="s">
        <v>130</v>
      </c>
      <c r="AU233" s="18" t="s">
        <v>83</v>
      </c>
    </row>
    <row r="234" spans="1:65" s="14" customFormat="1">
      <c r="B234" s="164"/>
      <c r="D234" s="157" t="s">
        <v>132</v>
      </c>
      <c r="E234" s="165" t="s">
        <v>1</v>
      </c>
      <c r="F234" s="166" t="s">
        <v>138</v>
      </c>
      <c r="H234" s="165" t="s">
        <v>1</v>
      </c>
      <c r="L234" s="164"/>
      <c r="M234" s="167"/>
      <c r="N234" s="168"/>
      <c r="O234" s="168"/>
      <c r="P234" s="168"/>
      <c r="Q234" s="168"/>
      <c r="R234" s="168"/>
      <c r="S234" s="168"/>
      <c r="T234" s="169"/>
      <c r="AT234" s="165" t="s">
        <v>132</v>
      </c>
      <c r="AU234" s="165" t="s">
        <v>83</v>
      </c>
      <c r="AV234" s="14" t="s">
        <v>81</v>
      </c>
      <c r="AW234" s="14" t="s">
        <v>29</v>
      </c>
      <c r="AX234" s="14" t="s">
        <v>73</v>
      </c>
      <c r="AY234" s="165" t="s">
        <v>121</v>
      </c>
    </row>
    <row r="235" spans="1:65" s="13" customFormat="1">
      <c r="B235" s="156"/>
      <c r="D235" s="157" t="s">
        <v>132</v>
      </c>
      <c r="E235" s="158" t="s">
        <v>1</v>
      </c>
      <c r="F235" s="159" t="s">
        <v>140</v>
      </c>
      <c r="H235" s="160">
        <v>3</v>
      </c>
      <c r="L235" s="156"/>
      <c r="M235" s="161"/>
      <c r="N235" s="162"/>
      <c r="O235" s="162"/>
      <c r="P235" s="162"/>
      <c r="Q235" s="162"/>
      <c r="R235" s="162"/>
      <c r="S235" s="162"/>
      <c r="T235" s="163"/>
      <c r="AT235" s="158" t="s">
        <v>132</v>
      </c>
      <c r="AU235" s="158" t="s">
        <v>83</v>
      </c>
      <c r="AV235" s="13" t="s">
        <v>83</v>
      </c>
      <c r="AW235" s="13" t="s">
        <v>29</v>
      </c>
      <c r="AX235" s="13" t="s">
        <v>81</v>
      </c>
      <c r="AY235" s="158" t="s">
        <v>121</v>
      </c>
    </row>
    <row r="236" spans="1:65" s="2" customFormat="1" ht="21.75" customHeight="1">
      <c r="A236" s="30"/>
      <c r="B236" s="138"/>
      <c r="C236" s="139">
        <v>30</v>
      </c>
      <c r="D236" s="139" t="s">
        <v>124</v>
      </c>
      <c r="E236" s="140" t="s">
        <v>301</v>
      </c>
      <c r="F236" s="141" t="s">
        <v>302</v>
      </c>
      <c r="G236" s="142" t="s">
        <v>193</v>
      </c>
      <c r="H236" s="143">
        <v>3</v>
      </c>
      <c r="I236" s="144">
        <v>0</v>
      </c>
      <c r="J236" s="144">
        <f>ROUND(I236*H236,2)</f>
        <v>0</v>
      </c>
      <c r="K236" s="145"/>
      <c r="L236" s="31"/>
      <c r="M236" s="146" t="s">
        <v>1</v>
      </c>
      <c r="N236" s="147" t="s">
        <v>38</v>
      </c>
      <c r="O236" s="148">
        <v>0.09</v>
      </c>
      <c r="P236" s="148">
        <f>O236*H236</f>
        <v>0.27</v>
      </c>
      <c r="Q236" s="148">
        <v>0</v>
      </c>
      <c r="R236" s="148">
        <f>Q236*H236</f>
        <v>0</v>
      </c>
      <c r="S236" s="148">
        <v>2.8000000000000001E-2</v>
      </c>
      <c r="T236" s="149">
        <f>S236*H236</f>
        <v>8.4000000000000005E-2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50" t="s">
        <v>194</v>
      </c>
      <c r="AT236" s="150" t="s">
        <v>124</v>
      </c>
      <c r="AU236" s="150" t="s">
        <v>83</v>
      </c>
      <c r="AY236" s="18" t="s">
        <v>121</v>
      </c>
      <c r="BE236" s="151">
        <f>IF(N236="základní",J236,0)</f>
        <v>0</v>
      </c>
      <c r="BF236" s="151">
        <f>IF(N236="snížená",J236,0)</f>
        <v>0</v>
      </c>
      <c r="BG236" s="151">
        <f>IF(N236="zákl. přenesená",J236,0)</f>
        <v>0</v>
      </c>
      <c r="BH236" s="151">
        <f>IF(N236="sníž. přenesená",J236,0)</f>
        <v>0</v>
      </c>
      <c r="BI236" s="151">
        <f>IF(N236="nulová",J236,0)</f>
        <v>0</v>
      </c>
      <c r="BJ236" s="18" t="s">
        <v>81</v>
      </c>
      <c r="BK236" s="151">
        <f>ROUND(I236*H236,2)</f>
        <v>0</v>
      </c>
      <c r="BL236" s="18" t="s">
        <v>194</v>
      </c>
      <c r="BM236" s="150" t="s">
        <v>303</v>
      </c>
    </row>
    <row r="237" spans="1:65" s="2" customFormat="1">
      <c r="A237" s="30"/>
      <c r="B237" s="31"/>
      <c r="C237" s="30"/>
      <c r="D237" s="152" t="s">
        <v>130</v>
      </c>
      <c r="E237" s="30"/>
      <c r="F237" s="153" t="s">
        <v>304</v>
      </c>
      <c r="G237" s="30"/>
      <c r="H237" s="30"/>
      <c r="I237" s="30"/>
      <c r="J237" s="30"/>
      <c r="K237" s="30"/>
      <c r="L237" s="31"/>
      <c r="M237" s="154"/>
      <c r="N237" s="155"/>
      <c r="O237" s="56"/>
      <c r="P237" s="56"/>
      <c r="Q237" s="56"/>
      <c r="R237" s="56"/>
      <c r="S237" s="56"/>
      <c r="T237" s="57"/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T237" s="18" t="s">
        <v>130</v>
      </c>
      <c r="AU237" s="18" t="s">
        <v>83</v>
      </c>
    </row>
    <row r="238" spans="1:65" s="14" customFormat="1">
      <c r="B238" s="164"/>
      <c r="D238" s="157" t="s">
        <v>132</v>
      </c>
      <c r="E238" s="165" t="s">
        <v>1</v>
      </c>
      <c r="F238" s="166" t="s">
        <v>138</v>
      </c>
      <c r="H238" s="165" t="s">
        <v>1</v>
      </c>
      <c r="L238" s="164"/>
      <c r="M238" s="167"/>
      <c r="N238" s="168"/>
      <c r="O238" s="168"/>
      <c r="P238" s="168"/>
      <c r="Q238" s="168"/>
      <c r="R238" s="168"/>
      <c r="S238" s="168"/>
      <c r="T238" s="169"/>
      <c r="AT238" s="165" t="s">
        <v>132</v>
      </c>
      <c r="AU238" s="165" t="s">
        <v>83</v>
      </c>
      <c r="AV238" s="14" t="s">
        <v>81</v>
      </c>
      <c r="AW238" s="14" t="s">
        <v>29</v>
      </c>
      <c r="AX238" s="14" t="s">
        <v>73</v>
      </c>
      <c r="AY238" s="165" t="s">
        <v>121</v>
      </c>
    </row>
    <row r="239" spans="1:65" s="13" customFormat="1">
      <c r="B239" s="156"/>
      <c r="D239" s="157" t="s">
        <v>132</v>
      </c>
      <c r="E239" s="158" t="s">
        <v>1</v>
      </c>
      <c r="F239" s="159" t="s">
        <v>140</v>
      </c>
      <c r="H239" s="160">
        <v>3</v>
      </c>
      <c r="L239" s="156"/>
      <c r="M239" s="161"/>
      <c r="N239" s="162"/>
      <c r="O239" s="162"/>
      <c r="P239" s="162"/>
      <c r="Q239" s="162"/>
      <c r="R239" s="162"/>
      <c r="S239" s="162"/>
      <c r="T239" s="163"/>
      <c r="AT239" s="158" t="s">
        <v>132</v>
      </c>
      <c r="AU239" s="158" t="s">
        <v>83</v>
      </c>
      <c r="AV239" s="13" t="s">
        <v>83</v>
      </c>
      <c r="AW239" s="13" t="s">
        <v>29</v>
      </c>
      <c r="AX239" s="13" t="s">
        <v>81</v>
      </c>
      <c r="AY239" s="158" t="s">
        <v>121</v>
      </c>
    </row>
    <row r="240" spans="1:65" s="2" customFormat="1" ht="16.5" customHeight="1">
      <c r="A240" s="30"/>
      <c r="B240" s="138"/>
      <c r="C240" s="139">
        <v>31</v>
      </c>
      <c r="D240" s="139" t="s">
        <v>124</v>
      </c>
      <c r="E240" s="140" t="s">
        <v>305</v>
      </c>
      <c r="F240" s="141" t="s">
        <v>306</v>
      </c>
      <c r="G240" s="142" t="s">
        <v>193</v>
      </c>
      <c r="H240" s="143">
        <v>3</v>
      </c>
      <c r="I240" s="144">
        <v>0</v>
      </c>
      <c r="J240" s="144">
        <f>ROUND(I240*H240,2)</f>
        <v>0</v>
      </c>
      <c r="K240" s="145"/>
      <c r="L240" s="31"/>
      <c r="M240" s="146" t="s">
        <v>1</v>
      </c>
      <c r="N240" s="147" t="s">
        <v>38</v>
      </c>
      <c r="O240" s="148">
        <v>0.34799999999999998</v>
      </c>
      <c r="P240" s="148">
        <f>O240*H240</f>
        <v>1.044</v>
      </c>
      <c r="Q240" s="148">
        <v>0</v>
      </c>
      <c r="R240" s="148">
        <f>Q240*H240</f>
        <v>0</v>
      </c>
      <c r="S240" s="148">
        <v>0</v>
      </c>
      <c r="T240" s="149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0" t="s">
        <v>194</v>
      </c>
      <c r="AT240" s="150" t="s">
        <v>124</v>
      </c>
      <c r="AU240" s="150" t="s">
        <v>83</v>
      </c>
      <c r="AY240" s="18" t="s">
        <v>121</v>
      </c>
      <c r="BE240" s="151">
        <f>IF(N240="základní",J240,0)</f>
        <v>0</v>
      </c>
      <c r="BF240" s="151">
        <f>IF(N240="snížená",J240,0)</f>
        <v>0</v>
      </c>
      <c r="BG240" s="151">
        <f>IF(N240="zákl. přenesená",J240,0)</f>
        <v>0</v>
      </c>
      <c r="BH240" s="151">
        <f>IF(N240="sníž. přenesená",J240,0)</f>
        <v>0</v>
      </c>
      <c r="BI240" s="151">
        <f>IF(N240="nulová",J240,0)</f>
        <v>0</v>
      </c>
      <c r="BJ240" s="18" t="s">
        <v>81</v>
      </c>
      <c r="BK240" s="151">
        <f>ROUND(I240*H240,2)</f>
        <v>0</v>
      </c>
      <c r="BL240" s="18" t="s">
        <v>194</v>
      </c>
      <c r="BM240" s="150" t="s">
        <v>307</v>
      </c>
    </row>
    <row r="241" spans="1:65" s="2" customFormat="1" ht="16.5" customHeight="1">
      <c r="A241" s="30"/>
      <c r="B241" s="138"/>
      <c r="C241" s="139">
        <v>32</v>
      </c>
      <c r="D241" s="139" t="s">
        <v>124</v>
      </c>
      <c r="E241" s="140" t="s">
        <v>308</v>
      </c>
      <c r="F241" s="141" t="s">
        <v>309</v>
      </c>
      <c r="G241" s="142" t="s">
        <v>310</v>
      </c>
      <c r="H241" s="143">
        <v>1</v>
      </c>
      <c r="I241" s="144">
        <v>0</v>
      </c>
      <c r="J241" s="144">
        <f>ROUND(I241*H241,2)</f>
        <v>0</v>
      </c>
      <c r="K241" s="145"/>
      <c r="L241" s="31"/>
      <c r="M241" s="146" t="s">
        <v>1</v>
      </c>
      <c r="N241" s="147" t="s">
        <v>38</v>
      </c>
      <c r="O241" s="148">
        <v>0.39</v>
      </c>
      <c r="P241" s="148">
        <f>O241*H241</f>
        <v>0.39</v>
      </c>
      <c r="Q241" s="148">
        <v>0</v>
      </c>
      <c r="R241" s="148">
        <f>Q241*H241</f>
        <v>0</v>
      </c>
      <c r="S241" s="148">
        <v>0.75</v>
      </c>
      <c r="T241" s="149">
        <f>S241*H241</f>
        <v>0.75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0" t="s">
        <v>194</v>
      </c>
      <c r="AT241" s="150" t="s">
        <v>124</v>
      </c>
      <c r="AU241" s="150" t="s">
        <v>83</v>
      </c>
      <c r="AY241" s="18" t="s">
        <v>121</v>
      </c>
      <c r="BE241" s="151">
        <f>IF(N241="základní",J241,0)</f>
        <v>0</v>
      </c>
      <c r="BF241" s="151">
        <f>IF(N241="snížená",J241,0)</f>
        <v>0</v>
      </c>
      <c r="BG241" s="151">
        <f>IF(N241="zákl. přenesená",J241,0)</f>
        <v>0</v>
      </c>
      <c r="BH241" s="151">
        <f>IF(N241="sníž. přenesená",J241,0)</f>
        <v>0</v>
      </c>
      <c r="BI241" s="151">
        <f>IF(N241="nulová",J241,0)</f>
        <v>0</v>
      </c>
      <c r="BJ241" s="18" t="s">
        <v>81</v>
      </c>
      <c r="BK241" s="151">
        <f>ROUND(I241*H241,2)</f>
        <v>0</v>
      </c>
      <c r="BL241" s="18" t="s">
        <v>194</v>
      </c>
      <c r="BM241" s="150" t="s">
        <v>311</v>
      </c>
    </row>
    <row r="242" spans="1:65" s="14" customFormat="1">
      <c r="B242" s="164"/>
      <c r="D242" s="157" t="s">
        <v>132</v>
      </c>
      <c r="E242" s="165" t="s">
        <v>1</v>
      </c>
      <c r="F242" s="166" t="s">
        <v>263</v>
      </c>
      <c r="H242" s="165" t="s">
        <v>1</v>
      </c>
      <c r="L242" s="164"/>
      <c r="M242" s="167"/>
      <c r="N242" s="168"/>
      <c r="O242" s="168"/>
      <c r="P242" s="168"/>
      <c r="Q242" s="168"/>
      <c r="R242" s="168"/>
      <c r="S242" s="168"/>
      <c r="T242" s="169"/>
      <c r="AT242" s="165" t="s">
        <v>132</v>
      </c>
      <c r="AU242" s="165" t="s">
        <v>83</v>
      </c>
      <c r="AV242" s="14" t="s">
        <v>81</v>
      </c>
      <c r="AW242" s="14" t="s">
        <v>29</v>
      </c>
      <c r="AX242" s="14" t="s">
        <v>73</v>
      </c>
      <c r="AY242" s="165" t="s">
        <v>121</v>
      </c>
    </row>
    <row r="243" spans="1:65" s="13" customFormat="1">
      <c r="B243" s="156"/>
      <c r="D243" s="157" t="s">
        <v>132</v>
      </c>
      <c r="E243" s="158" t="s">
        <v>1</v>
      </c>
      <c r="F243" s="159" t="s">
        <v>81</v>
      </c>
      <c r="H243" s="160">
        <v>1</v>
      </c>
      <c r="L243" s="156"/>
      <c r="M243" s="161"/>
      <c r="N243" s="162"/>
      <c r="O243" s="162"/>
      <c r="P243" s="162"/>
      <c r="Q243" s="162"/>
      <c r="R243" s="162"/>
      <c r="S243" s="162"/>
      <c r="T243" s="163"/>
      <c r="AT243" s="158" t="s">
        <v>132</v>
      </c>
      <c r="AU243" s="158" t="s">
        <v>83</v>
      </c>
      <c r="AV243" s="13" t="s">
        <v>83</v>
      </c>
      <c r="AW243" s="13" t="s">
        <v>29</v>
      </c>
      <c r="AX243" s="13" t="s">
        <v>81</v>
      </c>
      <c r="AY243" s="158" t="s">
        <v>121</v>
      </c>
    </row>
    <row r="244" spans="1:65" s="2" customFormat="1" ht="16.5" customHeight="1">
      <c r="A244" s="30"/>
      <c r="B244" s="138"/>
      <c r="C244" s="139">
        <v>33</v>
      </c>
      <c r="D244" s="139" t="s">
        <v>124</v>
      </c>
      <c r="E244" s="140" t="s">
        <v>312</v>
      </c>
      <c r="F244" s="141" t="s">
        <v>313</v>
      </c>
      <c r="G244" s="142" t="s">
        <v>164</v>
      </c>
      <c r="H244" s="143">
        <v>11.9</v>
      </c>
      <c r="I244" s="144">
        <v>0</v>
      </c>
      <c r="J244" s="144">
        <f>ROUND(I244*H244,2)</f>
        <v>0</v>
      </c>
      <c r="K244" s="145"/>
      <c r="L244" s="31"/>
      <c r="M244" s="146" t="s">
        <v>1</v>
      </c>
      <c r="N244" s="147" t="s">
        <v>38</v>
      </c>
      <c r="O244" s="148">
        <v>0</v>
      </c>
      <c r="P244" s="148">
        <f>O244*H244</f>
        <v>0</v>
      </c>
      <c r="Q244" s="148">
        <v>0</v>
      </c>
      <c r="R244" s="148">
        <f>Q244*H244</f>
        <v>0</v>
      </c>
      <c r="S244" s="148">
        <v>1.2E-2</v>
      </c>
      <c r="T244" s="149">
        <f>S244*H244</f>
        <v>0.14280000000000001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50" t="s">
        <v>194</v>
      </c>
      <c r="AT244" s="150" t="s">
        <v>124</v>
      </c>
      <c r="AU244" s="150" t="s">
        <v>83</v>
      </c>
      <c r="AY244" s="18" t="s">
        <v>121</v>
      </c>
      <c r="BE244" s="151">
        <f>IF(N244="základní",J244,0)</f>
        <v>0</v>
      </c>
      <c r="BF244" s="151">
        <f>IF(N244="snížená",J244,0)</f>
        <v>0</v>
      </c>
      <c r="BG244" s="151">
        <f>IF(N244="zákl. přenesená",J244,0)</f>
        <v>0</v>
      </c>
      <c r="BH244" s="151">
        <f>IF(N244="sníž. přenesená",J244,0)</f>
        <v>0</v>
      </c>
      <c r="BI244" s="151">
        <f>IF(N244="nulová",J244,0)</f>
        <v>0</v>
      </c>
      <c r="BJ244" s="18" t="s">
        <v>81</v>
      </c>
      <c r="BK244" s="151">
        <f>ROUND(I244*H244,2)</f>
        <v>0</v>
      </c>
      <c r="BL244" s="18" t="s">
        <v>194</v>
      </c>
      <c r="BM244" s="150" t="s">
        <v>314</v>
      </c>
    </row>
    <row r="245" spans="1:65" s="14" customFormat="1">
      <c r="B245" s="164"/>
      <c r="D245" s="157" t="s">
        <v>132</v>
      </c>
      <c r="E245" s="165" t="s">
        <v>1</v>
      </c>
      <c r="F245" s="166" t="s">
        <v>315</v>
      </c>
      <c r="H245" s="165" t="s">
        <v>1</v>
      </c>
      <c r="L245" s="164"/>
      <c r="M245" s="167"/>
      <c r="N245" s="168"/>
      <c r="O245" s="168"/>
      <c r="P245" s="168"/>
      <c r="Q245" s="168"/>
      <c r="R245" s="168"/>
      <c r="S245" s="168"/>
      <c r="T245" s="169"/>
      <c r="AT245" s="165" t="s">
        <v>132</v>
      </c>
      <c r="AU245" s="165" t="s">
        <v>83</v>
      </c>
      <c r="AV245" s="14" t="s">
        <v>81</v>
      </c>
      <c r="AW245" s="14" t="s">
        <v>29</v>
      </c>
      <c r="AX245" s="14" t="s">
        <v>73</v>
      </c>
      <c r="AY245" s="165" t="s">
        <v>121</v>
      </c>
    </row>
    <row r="246" spans="1:65" s="13" customFormat="1">
      <c r="B246" s="156"/>
      <c r="D246" s="157" t="s">
        <v>132</v>
      </c>
      <c r="E246" s="158" t="s">
        <v>1</v>
      </c>
      <c r="F246" s="159" t="s">
        <v>316</v>
      </c>
      <c r="H246" s="160">
        <v>11.9</v>
      </c>
      <c r="L246" s="156"/>
      <c r="M246" s="161"/>
      <c r="N246" s="162"/>
      <c r="O246" s="162"/>
      <c r="P246" s="162"/>
      <c r="Q246" s="162"/>
      <c r="R246" s="162"/>
      <c r="S246" s="162"/>
      <c r="T246" s="163"/>
      <c r="AT246" s="158" t="s">
        <v>132</v>
      </c>
      <c r="AU246" s="158" t="s">
        <v>83</v>
      </c>
      <c r="AV246" s="13" t="s">
        <v>83</v>
      </c>
      <c r="AW246" s="13" t="s">
        <v>29</v>
      </c>
      <c r="AX246" s="13" t="s">
        <v>81</v>
      </c>
      <c r="AY246" s="158" t="s">
        <v>121</v>
      </c>
    </row>
    <row r="247" spans="1:65" s="2" customFormat="1" ht="16.5" customHeight="1">
      <c r="A247" s="30"/>
      <c r="B247" s="138"/>
      <c r="C247" s="139">
        <v>34</v>
      </c>
      <c r="D247" s="139" t="s">
        <v>124</v>
      </c>
      <c r="E247" s="140" t="s">
        <v>317</v>
      </c>
      <c r="F247" s="141" t="s">
        <v>318</v>
      </c>
      <c r="G247" s="142" t="s">
        <v>310</v>
      </c>
      <c r="H247" s="143">
        <v>1</v>
      </c>
      <c r="I247" s="144">
        <v>0</v>
      </c>
      <c r="J247" s="144">
        <f>ROUND(I247*H247,2)</f>
        <v>0</v>
      </c>
      <c r="K247" s="145"/>
      <c r="L247" s="31"/>
      <c r="M247" s="146" t="s">
        <v>1</v>
      </c>
      <c r="N247" s="147" t="s">
        <v>38</v>
      </c>
      <c r="O247" s="148">
        <v>0</v>
      </c>
      <c r="P247" s="148">
        <f>O247*H247</f>
        <v>0</v>
      </c>
      <c r="Q247" s="148">
        <v>0.15</v>
      </c>
      <c r="R247" s="148">
        <f>Q247*H247</f>
        <v>0.15</v>
      </c>
      <c r="S247" s="148">
        <v>0</v>
      </c>
      <c r="T247" s="149">
        <f>S247*H247</f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50" t="s">
        <v>194</v>
      </c>
      <c r="AT247" s="150" t="s">
        <v>124</v>
      </c>
      <c r="AU247" s="150" t="s">
        <v>83</v>
      </c>
      <c r="AY247" s="18" t="s">
        <v>121</v>
      </c>
      <c r="BE247" s="151">
        <f>IF(N247="základní",J247,0)</f>
        <v>0</v>
      </c>
      <c r="BF247" s="151">
        <f>IF(N247="snížená",J247,0)</f>
        <v>0</v>
      </c>
      <c r="BG247" s="151">
        <f>IF(N247="zákl. přenesená",J247,0)</f>
        <v>0</v>
      </c>
      <c r="BH247" s="151">
        <f>IF(N247="sníž. přenesená",J247,0)</f>
        <v>0</v>
      </c>
      <c r="BI247" s="151">
        <f>IF(N247="nulová",J247,0)</f>
        <v>0</v>
      </c>
      <c r="BJ247" s="18" t="s">
        <v>81</v>
      </c>
      <c r="BK247" s="151">
        <f>ROUND(I247*H247,2)</f>
        <v>0</v>
      </c>
      <c r="BL247" s="18" t="s">
        <v>194</v>
      </c>
      <c r="BM247" s="150" t="s">
        <v>319</v>
      </c>
    </row>
    <row r="248" spans="1:65" s="14" customFormat="1">
      <c r="B248" s="164"/>
      <c r="D248" s="157" t="s">
        <v>132</v>
      </c>
      <c r="E248" s="165" t="s">
        <v>1</v>
      </c>
      <c r="F248" s="166" t="s">
        <v>320</v>
      </c>
      <c r="H248" s="165" t="s">
        <v>1</v>
      </c>
      <c r="L248" s="164"/>
      <c r="M248" s="167"/>
      <c r="N248" s="168"/>
      <c r="O248" s="168"/>
      <c r="P248" s="168"/>
      <c r="Q248" s="168"/>
      <c r="R248" s="168"/>
      <c r="S248" s="168"/>
      <c r="T248" s="169"/>
      <c r="AT248" s="165" t="s">
        <v>132</v>
      </c>
      <c r="AU248" s="165" t="s">
        <v>83</v>
      </c>
      <c r="AV248" s="14" t="s">
        <v>81</v>
      </c>
      <c r="AW248" s="14" t="s">
        <v>29</v>
      </c>
      <c r="AX248" s="14" t="s">
        <v>73</v>
      </c>
      <c r="AY248" s="165" t="s">
        <v>121</v>
      </c>
    </row>
    <row r="249" spans="1:65" s="13" customFormat="1">
      <c r="B249" s="156"/>
      <c r="D249" s="157" t="s">
        <v>132</v>
      </c>
      <c r="E249" s="158" t="s">
        <v>1</v>
      </c>
      <c r="F249" s="159" t="s">
        <v>81</v>
      </c>
      <c r="H249" s="160">
        <v>1</v>
      </c>
      <c r="L249" s="156"/>
      <c r="M249" s="161"/>
      <c r="N249" s="162"/>
      <c r="O249" s="162"/>
      <c r="P249" s="162"/>
      <c r="Q249" s="162"/>
      <c r="R249" s="162"/>
      <c r="S249" s="162"/>
      <c r="T249" s="163"/>
      <c r="AT249" s="158" t="s">
        <v>132</v>
      </c>
      <c r="AU249" s="158" t="s">
        <v>83</v>
      </c>
      <c r="AV249" s="13" t="s">
        <v>83</v>
      </c>
      <c r="AW249" s="13" t="s">
        <v>29</v>
      </c>
      <c r="AX249" s="13" t="s">
        <v>81</v>
      </c>
      <c r="AY249" s="158" t="s">
        <v>121</v>
      </c>
    </row>
    <row r="250" spans="1:65" s="2" customFormat="1" ht="24.2" customHeight="1">
      <c r="A250" s="30"/>
      <c r="B250" s="138"/>
      <c r="C250" s="139">
        <v>35</v>
      </c>
      <c r="D250" s="139" t="s">
        <v>124</v>
      </c>
      <c r="E250" s="140" t="s">
        <v>321</v>
      </c>
      <c r="F250" s="141" t="s">
        <v>322</v>
      </c>
      <c r="G250" s="142" t="s">
        <v>223</v>
      </c>
      <c r="H250" s="143">
        <v>0.57899999999999996</v>
      </c>
      <c r="I250" s="144">
        <v>0</v>
      </c>
      <c r="J250" s="144">
        <f>ROUND(I250*H250,2)</f>
        <v>0</v>
      </c>
      <c r="K250" s="145"/>
      <c r="L250" s="31"/>
      <c r="M250" s="146" t="s">
        <v>1</v>
      </c>
      <c r="N250" s="147" t="s">
        <v>38</v>
      </c>
      <c r="O250" s="148">
        <v>4.3220000000000001</v>
      </c>
      <c r="P250" s="148">
        <f>O250*H250</f>
        <v>2.5024379999999997</v>
      </c>
      <c r="Q250" s="148">
        <v>0</v>
      </c>
      <c r="R250" s="148">
        <f>Q250*H250</f>
        <v>0</v>
      </c>
      <c r="S250" s="148">
        <v>0</v>
      </c>
      <c r="T250" s="149">
        <f>S250*H250</f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50" t="s">
        <v>194</v>
      </c>
      <c r="AT250" s="150" t="s">
        <v>124</v>
      </c>
      <c r="AU250" s="150" t="s">
        <v>83</v>
      </c>
      <c r="AY250" s="18" t="s">
        <v>121</v>
      </c>
      <c r="BE250" s="151">
        <f>IF(N250="základní",J250,0)</f>
        <v>0</v>
      </c>
      <c r="BF250" s="151">
        <f>IF(N250="snížená",J250,0)</f>
        <v>0</v>
      </c>
      <c r="BG250" s="151">
        <f>IF(N250="zákl. přenesená",J250,0)</f>
        <v>0</v>
      </c>
      <c r="BH250" s="151">
        <f>IF(N250="sníž. přenesená",J250,0)</f>
        <v>0</v>
      </c>
      <c r="BI250" s="151">
        <f>IF(N250="nulová",J250,0)</f>
        <v>0</v>
      </c>
      <c r="BJ250" s="18" t="s">
        <v>81</v>
      </c>
      <c r="BK250" s="151">
        <f>ROUND(I250*H250,2)</f>
        <v>0</v>
      </c>
      <c r="BL250" s="18" t="s">
        <v>194</v>
      </c>
      <c r="BM250" s="150" t="s">
        <v>323</v>
      </c>
    </row>
    <row r="251" spans="1:65" s="2" customFormat="1">
      <c r="A251" s="30"/>
      <c r="B251" s="31"/>
      <c r="C251" s="30"/>
      <c r="D251" s="152" t="s">
        <v>130</v>
      </c>
      <c r="E251" s="30"/>
      <c r="F251" s="153" t="s">
        <v>324</v>
      </c>
      <c r="G251" s="30"/>
      <c r="H251" s="30"/>
      <c r="I251" s="30"/>
      <c r="J251" s="30"/>
      <c r="K251" s="30"/>
      <c r="L251" s="31"/>
      <c r="M251" s="154"/>
      <c r="N251" s="155"/>
      <c r="O251" s="56"/>
      <c r="P251" s="56"/>
      <c r="Q251" s="56"/>
      <c r="R251" s="56"/>
      <c r="S251" s="56"/>
      <c r="T251" s="57"/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T251" s="18" t="s">
        <v>130</v>
      </c>
      <c r="AU251" s="18" t="s">
        <v>83</v>
      </c>
    </row>
    <row r="252" spans="1:65" s="12" customFormat="1" ht="22.9" customHeight="1">
      <c r="B252" s="126"/>
      <c r="D252" s="127" t="s">
        <v>72</v>
      </c>
      <c r="E252" s="136" t="s">
        <v>325</v>
      </c>
      <c r="F252" s="136" t="s">
        <v>326</v>
      </c>
      <c r="J252" s="137">
        <f>BK252</f>
        <v>0</v>
      </c>
      <c r="L252" s="126"/>
      <c r="M252" s="130"/>
      <c r="N252" s="131"/>
      <c r="O252" s="131"/>
      <c r="P252" s="132">
        <f>SUM(P253:P269)</f>
        <v>42.108522000000001</v>
      </c>
      <c r="Q252" s="131"/>
      <c r="R252" s="132">
        <f>SUM(R253:R269)</f>
        <v>0.121299</v>
      </c>
      <c r="S252" s="131"/>
      <c r="T252" s="133">
        <f>SUM(T253:T269)</f>
        <v>0.19659000000000001</v>
      </c>
      <c r="AR252" s="127" t="s">
        <v>83</v>
      </c>
      <c r="AT252" s="134" t="s">
        <v>72</v>
      </c>
      <c r="AU252" s="134" t="s">
        <v>81</v>
      </c>
      <c r="AY252" s="127" t="s">
        <v>121</v>
      </c>
      <c r="BK252" s="135">
        <f>SUM(BK253:BK269)</f>
        <v>0</v>
      </c>
    </row>
    <row r="253" spans="1:65" s="2" customFormat="1" ht="16.5" customHeight="1">
      <c r="A253" s="30"/>
      <c r="B253" s="138"/>
      <c r="C253" s="139">
        <v>36</v>
      </c>
      <c r="D253" s="139" t="s">
        <v>124</v>
      </c>
      <c r="E253" s="140" t="s">
        <v>327</v>
      </c>
      <c r="F253" s="141" t="s">
        <v>328</v>
      </c>
      <c r="G253" s="142" t="s">
        <v>127</v>
      </c>
      <c r="H253" s="143">
        <v>62.2</v>
      </c>
      <c r="I253" s="144">
        <v>0</v>
      </c>
      <c r="J253" s="144">
        <f>ROUND(I253*H253,2)</f>
        <v>0</v>
      </c>
      <c r="K253" s="145"/>
      <c r="L253" s="31"/>
      <c r="M253" s="146" t="s">
        <v>1</v>
      </c>
      <c r="N253" s="147" t="s">
        <v>38</v>
      </c>
      <c r="O253" s="148">
        <v>5.8000000000000003E-2</v>
      </c>
      <c r="P253" s="148">
        <f>O253*H253</f>
        <v>3.6076000000000001</v>
      </c>
      <c r="Q253" s="148">
        <v>2.0000000000000001E-4</v>
      </c>
      <c r="R253" s="148">
        <f>Q253*H253</f>
        <v>1.2440000000000001E-2</v>
      </c>
      <c r="S253" s="148">
        <v>0</v>
      </c>
      <c r="T253" s="149">
        <f>S253*H253</f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50" t="s">
        <v>194</v>
      </c>
      <c r="AT253" s="150" t="s">
        <v>124</v>
      </c>
      <c r="AU253" s="150" t="s">
        <v>83</v>
      </c>
      <c r="AY253" s="18" t="s">
        <v>121</v>
      </c>
      <c r="BE253" s="151">
        <f>IF(N253="základní",J253,0)</f>
        <v>0</v>
      </c>
      <c r="BF253" s="151">
        <f>IF(N253="snížená",J253,0)</f>
        <v>0</v>
      </c>
      <c r="BG253" s="151">
        <f>IF(N253="zákl. přenesená",J253,0)</f>
        <v>0</v>
      </c>
      <c r="BH253" s="151">
        <f>IF(N253="sníž. přenesená",J253,0)</f>
        <v>0</v>
      </c>
      <c r="BI253" s="151">
        <f>IF(N253="nulová",J253,0)</f>
        <v>0</v>
      </c>
      <c r="BJ253" s="18" t="s">
        <v>81</v>
      </c>
      <c r="BK253" s="151">
        <f>ROUND(I253*H253,2)</f>
        <v>0</v>
      </c>
      <c r="BL253" s="18" t="s">
        <v>194</v>
      </c>
      <c r="BM253" s="150" t="s">
        <v>329</v>
      </c>
    </row>
    <row r="254" spans="1:65" s="2" customFormat="1">
      <c r="A254" s="30"/>
      <c r="B254" s="31"/>
      <c r="C254" s="30"/>
      <c r="D254" s="152" t="s">
        <v>130</v>
      </c>
      <c r="E254" s="30"/>
      <c r="F254" s="153" t="s">
        <v>330</v>
      </c>
      <c r="G254" s="30"/>
      <c r="H254" s="30"/>
      <c r="I254" s="30"/>
      <c r="J254" s="30"/>
      <c r="K254" s="30"/>
      <c r="L254" s="31"/>
      <c r="M254" s="154"/>
      <c r="N254" s="155"/>
      <c r="O254" s="56"/>
      <c r="P254" s="56"/>
      <c r="Q254" s="56"/>
      <c r="R254" s="56"/>
      <c r="S254" s="56"/>
      <c r="T254" s="57"/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T254" s="18" t="s">
        <v>130</v>
      </c>
      <c r="AU254" s="18" t="s">
        <v>83</v>
      </c>
    </row>
    <row r="255" spans="1:65" s="2" customFormat="1" ht="21.75" customHeight="1">
      <c r="A255" s="30"/>
      <c r="B255" s="138"/>
      <c r="C255" s="139">
        <v>37</v>
      </c>
      <c r="D255" s="139" t="s">
        <v>124</v>
      </c>
      <c r="E255" s="140" t="s">
        <v>331</v>
      </c>
      <c r="F255" s="141" t="s">
        <v>332</v>
      </c>
      <c r="G255" s="142" t="s">
        <v>164</v>
      </c>
      <c r="H255" s="143">
        <v>33.299999999999997</v>
      </c>
      <c r="I255" s="144">
        <v>0</v>
      </c>
      <c r="J255" s="144">
        <f>ROUND(I255*H255,2)</f>
        <v>0</v>
      </c>
      <c r="K255" s="145"/>
      <c r="L255" s="31"/>
      <c r="M255" s="146" t="s">
        <v>1</v>
      </c>
      <c r="N255" s="147" t="s">
        <v>38</v>
      </c>
      <c r="O255" s="148">
        <v>3.5000000000000003E-2</v>
      </c>
      <c r="P255" s="148">
        <f>O255*H255</f>
        <v>1.1655</v>
      </c>
      <c r="Q255" s="148">
        <v>0</v>
      </c>
      <c r="R255" s="148">
        <f>Q255*H255</f>
        <v>0</v>
      </c>
      <c r="S255" s="148">
        <v>2.9999999999999997E-4</v>
      </c>
      <c r="T255" s="149">
        <f>S255*H255</f>
        <v>9.9899999999999989E-3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50" t="s">
        <v>194</v>
      </c>
      <c r="AT255" s="150" t="s">
        <v>124</v>
      </c>
      <c r="AU255" s="150" t="s">
        <v>83</v>
      </c>
      <c r="AY255" s="18" t="s">
        <v>121</v>
      </c>
      <c r="BE255" s="151">
        <f>IF(N255="základní",J255,0)</f>
        <v>0</v>
      </c>
      <c r="BF255" s="151">
        <f>IF(N255="snížená",J255,0)</f>
        <v>0</v>
      </c>
      <c r="BG255" s="151">
        <f>IF(N255="zákl. přenesená",J255,0)</f>
        <v>0</v>
      </c>
      <c r="BH255" s="151">
        <f>IF(N255="sníž. přenesená",J255,0)</f>
        <v>0</v>
      </c>
      <c r="BI255" s="151">
        <f>IF(N255="nulová",J255,0)</f>
        <v>0</v>
      </c>
      <c r="BJ255" s="18" t="s">
        <v>81</v>
      </c>
      <c r="BK255" s="151">
        <f>ROUND(I255*H255,2)</f>
        <v>0</v>
      </c>
      <c r="BL255" s="18" t="s">
        <v>194</v>
      </c>
      <c r="BM255" s="150" t="s">
        <v>333</v>
      </c>
    </row>
    <row r="256" spans="1:65" s="2" customFormat="1">
      <c r="A256" s="30"/>
      <c r="B256" s="31"/>
      <c r="C256" s="30"/>
      <c r="D256" s="152" t="s">
        <v>130</v>
      </c>
      <c r="E256" s="30"/>
      <c r="F256" s="153" t="s">
        <v>334</v>
      </c>
      <c r="G256" s="30"/>
      <c r="H256" s="30"/>
      <c r="I256" s="30"/>
      <c r="J256" s="30"/>
      <c r="K256" s="30"/>
      <c r="L256" s="31"/>
      <c r="M256" s="154"/>
      <c r="N256" s="155"/>
      <c r="O256" s="56"/>
      <c r="P256" s="56"/>
      <c r="Q256" s="56"/>
      <c r="R256" s="56"/>
      <c r="S256" s="56"/>
      <c r="T256" s="57"/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T256" s="18" t="s">
        <v>130</v>
      </c>
      <c r="AU256" s="18" t="s">
        <v>83</v>
      </c>
    </row>
    <row r="257" spans="1:65" s="13" customFormat="1">
      <c r="B257" s="156"/>
      <c r="D257" s="157" t="s">
        <v>132</v>
      </c>
      <c r="E257" s="158" t="s">
        <v>1</v>
      </c>
      <c r="F257" s="159" t="s">
        <v>335</v>
      </c>
      <c r="H257" s="160">
        <v>33.299999999999997</v>
      </c>
      <c r="L257" s="156"/>
      <c r="M257" s="161"/>
      <c r="N257" s="162"/>
      <c r="O257" s="162"/>
      <c r="P257" s="162"/>
      <c r="Q257" s="162"/>
      <c r="R257" s="162"/>
      <c r="S257" s="162"/>
      <c r="T257" s="163"/>
      <c r="AT257" s="158" t="s">
        <v>132</v>
      </c>
      <c r="AU257" s="158" t="s">
        <v>83</v>
      </c>
      <c r="AV257" s="13" t="s">
        <v>83</v>
      </c>
      <c r="AW257" s="13" t="s">
        <v>29</v>
      </c>
      <c r="AX257" s="13" t="s">
        <v>81</v>
      </c>
      <c r="AY257" s="158" t="s">
        <v>121</v>
      </c>
    </row>
    <row r="258" spans="1:65" s="2" customFormat="1" ht="21.75" customHeight="1">
      <c r="A258" s="30"/>
      <c r="B258" s="138"/>
      <c r="C258" s="184">
        <v>38</v>
      </c>
      <c r="D258" s="184" t="s">
        <v>172</v>
      </c>
      <c r="E258" s="185" t="s">
        <v>336</v>
      </c>
      <c r="F258" s="186" t="s">
        <v>337</v>
      </c>
      <c r="G258" s="187" t="s">
        <v>127</v>
      </c>
      <c r="H258" s="188">
        <v>65</v>
      </c>
      <c r="I258" s="189">
        <v>0</v>
      </c>
      <c r="J258" s="189">
        <f>ROUND(I258*H258,2)</f>
        <v>0</v>
      </c>
      <c r="K258" s="190"/>
      <c r="L258" s="191"/>
      <c r="M258" s="192" t="s">
        <v>1</v>
      </c>
      <c r="N258" s="193" t="s">
        <v>38</v>
      </c>
      <c r="O258" s="148">
        <v>0</v>
      </c>
      <c r="P258" s="148">
        <f>O258*H258</f>
        <v>0</v>
      </c>
      <c r="Q258" s="148">
        <v>1.1999999999999999E-3</v>
      </c>
      <c r="R258" s="148">
        <f>Q258*H258</f>
        <v>7.8E-2</v>
      </c>
      <c r="S258" s="148">
        <v>0</v>
      </c>
      <c r="T258" s="149">
        <f>S258*H258</f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50" t="s">
        <v>292</v>
      </c>
      <c r="AT258" s="150" t="s">
        <v>172</v>
      </c>
      <c r="AU258" s="150" t="s">
        <v>83</v>
      </c>
      <c r="AY258" s="18" t="s">
        <v>121</v>
      </c>
      <c r="BE258" s="151">
        <f>IF(N258="základní",J258,0)</f>
        <v>0</v>
      </c>
      <c r="BF258" s="151">
        <f>IF(N258="snížená",J258,0)</f>
        <v>0</v>
      </c>
      <c r="BG258" s="151">
        <f>IF(N258="zákl. přenesená",J258,0)</f>
        <v>0</v>
      </c>
      <c r="BH258" s="151">
        <f>IF(N258="sníž. přenesená",J258,0)</f>
        <v>0</v>
      </c>
      <c r="BI258" s="151">
        <f>IF(N258="nulová",J258,0)</f>
        <v>0</v>
      </c>
      <c r="BJ258" s="18" t="s">
        <v>81</v>
      </c>
      <c r="BK258" s="151">
        <f>ROUND(I258*H258,2)</f>
        <v>0</v>
      </c>
      <c r="BL258" s="18" t="s">
        <v>194</v>
      </c>
      <c r="BM258" s="150" t="s">
        <v>338</v>
      </c>
    </row>
    <row r="259" spans="1:65" s="2" customFormat="1" ht="21.75" customHeight="1">
      <c r="A259" s="30"/>
      <c r="B259" s="138"/>
      <c r="C259" s="139">
        <v>39</v>
      </c>
      <c r="D259" s="139" t="s">
        <v>124</v>
      </c>
      <c r="E259" s="140" t="s">
        <v>339</v>
      </c>
      <c r="F259" s="141" t="s">
        <v>340</v>
      </c>
      <c r="G259" s="142" t="s">
        <v>127</v>
      </c>
      <c r="H259" s="143">
        <v>62.2</v>
      </c>
      <c r="I259" s="144">
        <v>0</v>
      </c>
      <c r="J259" s="144">
        <f>ROUND(I259*H259,2)</f>
        <v>0</v>
      </c>
      <c r="K259" s="145"/>
      <c r="L259" s="31"/>
      <c r="M259" s="146" t="s">
        <v>1</v>
      </c>
      <c r="N259" s="147" t="s">
        <v>38</v>
      </c>
      <c r="O259" s="148">
        <v>0.255</v>
      </c>
      <c r="P259" s="148">
        <f>O259*H259</f>
        <v>15.861000000000001</v>
      </c>
      <c r="Q259" s="148">
        <v>0</v>
      </c>
      <c r="R259" s="148">
        <f>Q259*H259</f>
        <v>0</v>
      </c>
      <c r="S259" s="148">
        <v>3.0000000000000001E-3</v>
      </c>
      <c r="T259" s="149">
        <f>S259*H259</f>
        <v>0.18660000000000002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50" t="s">
        <v>194</v>
      </c>
      <c r="AT259" s="150" t="s">
        <v>124</v>
      </c>
      <c r="AU259" s="150" t="s">
        <v>83</v>
      </c>
      <c r="AY259" s="18" t="s">
        <v>121</v>
      </c>
      <c r="BE259" s="151">
        <f>IF(N259="základní",J259,0)</f>
        <v>0</v>
      </c>
      <c r="BF259" s="151">
        <f>IF(N259="snížená",J259,0)</f>
        <v>0</v>
      </c>
      <c r="BG259" s="151">
        <f>IF(N259="zákl. přenesená",J259,0)</f>
        <v>0</v>
      </c>
      <c r="BH259" s="151">
        <f>IF(N259="sníž. přenesená",J259,0)</f>
        <v>0</v>
      </c>
      <c r="BI259" s="151">
        <f>IF(N259="nulová",J259,0)</f>
        <v>0</v>
      </c>
      <c r="BJ259" s="18" t="s">
        <v>81</v>
      </c>
      <c r="BK259" s="151">
        <f>ROUND(I259*H259,2)</f>
        <v>0</v>
      </c>
      <c r="BL259" s="18" t="s">
        <v>194</v>
      </c>
      <c r="BM259" s="150" t="s">
        <v>341</v>
      </c>
    </row>
    <row r="260" spans="1:65" s="2" customFormat="1">
      <c r="A260" s="30"/>
      <c r="B260" s="31"/>
      <c r="C260" s="30"/>
      <c r="D260" s="152" t="s">
        <v>130</v>
      </c>
      <c r="E260" s="30"/>
      <c r="F260" s="153" t="s">
        <v>342</v>
      </c>
      <c r="G260" s="30"/>
      <c r="H260" s="30"/>
      <c r="I260" s="30"/>
      <c r="J260" s="30"/>
      <c r="K260" s="30"/>
      <c r="L260" s="31"/>
      <c r="M260" s="154"/>
      <c r="N260" s="155"/>
      <c r="O260" s="56"/>
      <c r="P260" s="56"/>
      <c r="Q260" s="56"/>
      <c r="R260" s="56"/>
      <c r="S260" s="56"/>
      <c r="T260" s="57"/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T260" s="18" t="s">
        <v>130</v>
      </c>
      <c r="AU260" s="18" t="s">
        <v>83</v>
      </c>
    </row>
    <row r="261" spans="1:65" s="14" customFormat="1">
      <c r="B261" s="164"/>
      <c r="D261" s="157" t="s">
        <v>132</v>
      </c>
      <c r="E261" s="165" t="s">
        <v>1</v>
      </c>
      <c r="F261" s="166" t="s">
        <v>343</v>
      </c>
      <c r="H261" s="165" t="s">
        <v>1</v>
      </c>
      <c r="L261" s="164"/>
      <c r="M261" s="167"/>
      <c r="N261" s="168"/>
      <c r="O261" s="168"/>
      <c r="P261" s="168"/>
      <c r="Q261" s="168"/>
      <c r="R261" s="168"/>
      <c r="S261" s="168"/>
      <c r="T261" s="169"/>
      <c r="AT261" s="165" t="s">
        <v>132</v>
      </c>
      <c r="AU261" s="165" t="s">
        <v>83</v>
      </c>
      <c r="AV261" s="14" t="s">
        <v>81</v>
      </c>
      <c r="AW261" s="14" t="s">
        <v>29</v>
      </c>
      <c r="AX261" s="14" t="s">
        <v>73</v>
      </c>
      <c r="AY261" s="165" t="s">
        <v>121</v>
      </c>
    </row>
    <row r="262" spans="1:65" s="13" customFormat="1">
      <c r="B262" s="156"/>
      <c r="D262" s="157" t="s">
        <v>132</v>
      </c>
      <c r="E262" s="158" t="s">
        <v>1</v>
      </c>
      <c r="F262" s="159" t="s">
        <v>344</v>
      </c>
      <c r="H262" s="160">
        <v>62.2</v>
      </c>
      <c r="L262" s="156"/>
      <c r="M262" s="161"/>
      <c r="N262" s="162"/>
      <c r="O262" s="162"/>
      <c r="P262" s="162"/>
      <c r="Q262" s="162"/>
      <c r="R262" s="162"/>
      <c r="S262" s="162"/>
      <c r="T262" s="163"/>
      <c r="AT262" s="158" t="s">
        <v>132</v>
      </c>
      <c r="AU262" s="158" t="s">
        <v>83</v>
      </c>
      <c r="AV262" s="13" t="s">
        <v>83</v>
      </c>
      <c r="AW262" s="13" t="s">
        <v>29</v>
      </c>
      <c r="AX262" s="13" t="s">
        <v>81</v>
      </c>
      <c r="AY262" s="158" t="s">
        <v>121</v>
      </c>
    </row>
    <row r="263" spans="1:65" s="2" customFormat="1" ht="16.5" customHeight="1">
      <c r="A263" s="30"/>
      <c r="B263" s="138"/>
      <c r="C263" s="139">
        <v>40</v>
      </c>
      <c r="D263" s="139" t="s">
        <v>124</v>
      </c>
      <c r="E263" s="140" t="s">
        <v>345</v>
      </c>
      <c r="F263" s="141" t="s">
        <v>346</v>
      </c>
      <c r="G263" s="142" t="s">
        <v>127</v>
      </c>
      <c r="H263" s="143">
        <v>62.2</v>
      </c>
      <c r="I263" s="144">
        <v>0</v>
      </c>
      <c r="J263" s="144">
        <f>ROUND(I263*H263,2)</f>
        <v>0</v>
      </c>
      <c r="K263" s="145"/>
      <c r="L263" s="31"/>
      <c r="M263" s="146" t="s">
        <v>1</v>
      </c>
      <c r="N263" s="147" t="s">
        <v>38</v>
      </c>
      <c r="O263" s="148">
        <v>0.27700000000000002</v>
      </c>
      <c r="P263" s="148">
        <f>O263*H263</f>
        <v>17.229400000000002</v>
      </c>
      <c r="Q263" s="148">
        <v>2.9999999999999997E-4</v>
      </c>
      <c r="R263" s="148">
        <f>Q263*H263</f>
        <v>1.866E-2</v>
      </c>
      <c r="S263" s="148">
        <v>0</v>
      </c>
      <c r="T263" s="149">
        <f>S263*H263</f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150" t="s">
        <v>194</v>
      </c>
      <c r="AT263" s="150" t="s">
        <v>124</v>
      </c>
      <c r="AU263" s="150" t="s">
        <v>83</v>
      </c>
      <c r="AY263" s="18" t="s">
        <v>121</v>
      </c>
      <c r="BE263" s="151">
        <f>IF(N263="základní",J263,0)</f>
        <v>0</v>
      </c>
      <c r="BF263" s="151">
        <f>IF(N263="snížená",J263,0)</f>
        <v>0</v>
      </c>
      <c r="BG263" s="151">
        <f>IF(N263="zákl. přenesená",J263,0)</f>
        <v>0</v>
      </c>
      <c r="BH263" s="151">
        <f>IF(N263="sníž. přenesená",J263,0)</f>
        <v>0</v>
      </c>
      <c r="BI263" s="151">
        <f>IF(N263="nulová",J263,0)</f>
        <v>0</v>
      </c>
      <c r="BJ263" s="18" t="s">
        <v>81</v>
      </c>
      <c r="BK263" s="151">
        <f>ROUND(I263*H263,2)</f>
        <v>0</v>
      </c>
      <c r="BL263" s="18" t="s">
        <v>194</v>
      </c>
      <c r="BM263" s="150" t="s">
        <v>347</v>
      </c>
    </row>
    <row r="264" spans="1:65" s="2" customFormat="1">
      <c r="A264" s="30"/>
      <c r="B264" s="31"/>
      <c r="C264" s="30"/>
      <c r="D264" s="152" t="s">
        <v>130</v>
      </c>
      <c r="E264" s="30"/>
      <c r="F264" s="153" t="s">
        <v>348</v>
      </c>
      <c r="G264" s="30"/>
      <c r="H264" s="30"/>
      <c r="I264" s="30"/>
      <c r="J264" s="30"/>
      <c r="K264" s="30"/>
      <c r="L264" s="31"/>
      <c r="M264" s="154"/>
      <c r="N264" s="155"/>
      <c r="O264" s="56"/>
      <c r="P264" s="56"/>
      <c r="Q264" s="56"/>
      <c r="R264" s="56"/>
      <c r="S264" s="56"/>
      <c r="T264" s="57"/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T264" s="18" t="s">
        <v>130</v>
      </c>
      <c r="AU264" s="18" t="s">
        <v>83</v>
      </c>
    </row>
    <row r="265" spans="1:65" s="2" customFormat="1" ht="16.5" customHeight="1">
      <c r="A265" s="30"/>
      <c r="B265" s="138"/>
      <c r="C265" s="139">
        <v>41</v>
      </c>
      <c r="D265" s="139" t="s">
        <v>124</v>
      </c>
      <c r="E265" s="140" t="s">
        <v>349</v>
      </c>
      <c r="F265" s="141" t="s">
        <v>350</v>
      </c>
      <c r="G265" s="142" t="s">
        <v>164</v>
      </c>
      <c r="H265" s="143">
        <v>33.299999999999997</v>
      </c>
      <c r="I265" s="144">
        <v>0</v>
      </c>
      <c r="J265" s="144">
        <f>ROUND(I265*H265,2)</f>
        <v>0</v>
      </c>
      <c r="K265" s="145"/>
      <c r="L265" s="31"/>
      <c r="M265" s="146" t="s">
        <v>1</v>
      </c>
      <c r="N265" s="147" t="s">
        <v>38</v>
      </c>
      <c r="O265" s="148">
        <v>0.125</v>
      </c>
      <c r="P265" s="148">
        <f>O265*H265</f>
        <v>4.1624999999999996</v>
      </c>
      <c r="Q265" s="148">
        <v>3.0000000000000001E-5</v>
      </c>
      <c r="R265" s="148">
        <f>Q265*H265</f>
        <v>9.9899999999999989E-4</v>
      </c>
      <c r="S265" s="148">
        <v>0</v>
      </c>
      <c r="T265" s="149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50" t="s">
        <v>194</v>
      </c>
      <c r="AT265" s="150" t="s">
        <v>124</v>
      </c>
      <c r="AU265" s="150" t="s">
        <v>83</v>
      </c>
      <c r="AY265" s="18" t="s">
        <v>121</v>
      </c>
      <c r="BE265" s="151">
        <f>IF(N265="základní",J265,0)</f>
        <v>0</v>
      </c>
      <c r="BF265" s="151">
        <f>IF(N265="snížená",J265,0)</f>
        <v>0</v>
      </c>
      <c r="BG265" s="151">
        <f>IF(N265="zákl. přenesená",J265,0)</f>
        <v>0</v>
      </c>
      <c r="BH265" s="151">
        <f>IF(N265="sníž. přenesená",J265,0)</f>
        <v>0</v>
      </c>
      <c r="BI265" s="151">
        <f>IF(N265="nulová",J265,0)</f>
        <v>0</v>
      </c>
      <c r="BJ265" s="18" t="s">
        <v>81</v>
      </c>
      <c r="BK265" s="151">
        <f>ROUND(I265*H265,2)</f>
        <v>0</v>
      </c>
      <c r="BL265" s="18" t="s">
        <v>194</v>
      </c>
      <c r="BM265" s="150" t="s">
        <v>351</v>
      </c>
    </row>
    <row r="266" spans="1:65" s="2" customFormat="1">
      <c r="A266" s="30"/>
      <c r="B266" s="31"/>
      <c r="C266" s="30"/>
      <c r="D266" s="152" t="s">
        <v>130</v>
      </c>
      <c r="E266" s="30"/>
      <c r="F266" s="153" t="s">
        <v>352</v>
      </c>
      <c r="G266" s="30"/>
      <c r="H266" s="30"/>
      <c r="I266" s="30"/>
      <c r="J266" s="30"/>
      <c r="K266" s="30"/>
      <c r="L266" s="31"/>
      <c r="M266" s="154"/>
      <c r="N266" s="155"/>
      <c r="O266" s="56"/>
      <c r="P266" s="56"/>
      <c r="Q266" s="56"/>
      <c r="R266" s="56"/>
      <c r="S266" s="56"/>
      <c r="T266" s="57"/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T266" s="18" t="s">
        <v>130</v>
      </c>
      <c r="AU266" s="18" t="s">
        <v>83</v>
      </c>
    </row>
    <row r="267" spans="1:65" s="2" customFormat="1" ht="16.5" customHeight="1">
      <c r="A267" s="30"/>
      <c r="B267" s="138"/>
      <c r="C267" s="184">
        <v>42</v>
      </c>
      <c r="D267" s="184" t="s">
        <v>172</v>
      </c>
      <c r="E267" s="185" t="s">
        <v>353</v>
      </c>
      <c r="F267" s="186" t="s">
        <v>354</v>
      </c>
      <c r="G267" s="187" t="s">
        <v>164</v>
      </c>
      <c r="H267" s="188">
        <v>35</v>
      </c>
      <c r="I267" s="189">
        <v>0</v>
      </c>
      <c r="J267" s="189">
        <f>ROUND(I267*H267,2)</f>
        <v>0</v>
      </c>
      <c r="K267" s="190"/>
      <c r="L267" s="191"/>
      <c r="M267" s="192" t="s">
        <v>1</v>
      </c>
      <c r="N267" s="193" t="s">
        <v>38</v>
      </c>
      <c r="O267" s="148">
        <v>0</v>
      </c>
      <c r="P267" s="148">
        <f>O267*H267</f>
        <v>0</v>
      </c>
      <c r="Q267" s="148">
        <v>3.2000000000000003E-4</v>
      </c>
      <c r="R267" s="148">
        <f>Q267*H267</f>
        <v>1.1200000000000002E-2</v>
      </c>
      <c r="S267" s="148">
        <v>0</v>
      </c>
      <c r="T267" s="149">
        <f>S267*H267</f>
        <v>0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150" t="s">
        <v>292</v>
      </c>
      <c r="AT267" s="150" t="s">
        <v>172</v>
      </c>
      <c r="AU267" s="150" t="s">
        <v>83</v>
      </c>
      <c r="AY267" s="18" t="s">
        <v>121</v>
      </c>
      <c r="BE267" s="151">
        <f>IF(N267="základní",J267,0)</f>
        <v>0</v>
      </c>
      <c r="BF267" s="151">
        <f>IF(N267="snížená",J267,0)</f>
        <v>0</v>
      </c>
      <c r="BG267" s="151">
        <f>IF(N267="zákl. přenesená",J267,0)</f>
        <v>0</v>
      </c>
      <c r="BH267" s="151">
        <f>IF(N267="sníž. přenesená",J267,0)</f>
        <v>0</v>
      </c>
      <c r="BI267" s="151">
        <f>IF(N267="nulová",J267,0)</f>
        <v>0</v>
      </c>
      <c r="BJ267" s="18" t="s">
        <v>81</v>
      </c>
      <c r="BK267" s="151">
        <f>ROUND(I267*H267,2)</f>
        <v>0</v>
      </c>
      <c r="BL267" s="18" t="s">
        <v>194</v>
      </c>
      <c r="BM267" s="150" t="s">
        <v>355</v>
      </c>
    </row>
    <row r="268" spans="1:65" s="2" customFormat="1" ht="24.2" customHeight="1">
      <c r="A268" s="30"/>
      <c r="B268" s="138"/>
      <c r="C268" s="139">
        <v>43</v>
      </c>
      <c r="D268" s="139" t="s">
        <v>124</v>
      </c>
      <c r="E268" s="140" t="s">
        <v>356</v>
      </c>
      <c r="F268" s="141" t="s">
        <v>357</v>
      </c>
      <c r="G268" s="142" t="s">
        <v>223</v>
      </c>
      <c r="H268" s="143">
        <v>0.121</v>
      </c>
      <c r="I268" s="144">
        <v>0</v>
      </c>
      <c r="J268" s="144">
        <f>ROUND(I268*H268,2)</f>
        <v>0</v>
      </c>
      <c r="K268" s="145"/>
      <c r="L268" s="31"/>
      <c r="M268" s="146" t="s">
        <v>1</v>
      </c>
      <c r="N268" s="147" t="s">
        <v>38</v>
      </c>
      <c r="O268" s="148">
        <v>0.68200000000000005</v>
      </c>
      <c r="P268" s="148">
        <f>O268*H268</f>
        <v>8.2521999999999998E-2</v>
      </c>
      <c r="Q268" s="148">
        <v>0</v>
      </c>
      <c r="R268" s="148">
        <f>Q268*H268</f>
        <v>0</v>
      </c>
      <c r="S268" s="148">
        <v>0</v>
      </c>
      <c r="T268" s="149">
        <f>S268*H268</f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50" t="s">
        <v>194</v>
      </c>
      <c r="AT268" s="150" t="s">
        <v>124</v>
      </c>
      <c r="AU268" s="150" t="s">
        <v>83</v>
      </c>
      <c r="AY268" s="18" t="s">
        <v>121</v>
      </c>
      <c r="BE268" s="151">
        <f>IF(N268="základní",J268,0)</f>
        <v>0</v>
      </c>
      <c r="BF268" s="151">
        <f>IF(N268="snížená",J268,0)</f>
        <v>0</v>
      </c>
      <c r="BG268" s="151">
        <f>IF(N268="zákl. přenesená",J268,0)</f>
        <v>0</v>
      </c>
      <c r="BH268" s="151">
        <f>IF(N268="sníž. přenesená",J268,0)</f>
        <v>0</v>
      </c>
      <c r="BI268" s="151">
        <f>IF(N268="nulová",J268,0)</f>
        <v>0</v>
      </c>
      <c r="BJ268" s="18" t="s">
        <v>81</v>
      </c>
      <c r="BK268" s="151">
        <f>ROUND(I268*H268,2)</f>
        <v>0</v>
      </c>
      <c r="BL268" s="18" t="s">
        <v>194</v>
      </c>
      <c r="BM268" s="150" t="s">
        <v>358</v>
      </c>
    </row>
    <row r="269" spans="1:65" s="2" customFormat="1">
      <c r="A269" s="30"/>
      <c r="B269" s="31"/>
      <c r="C269" s="30"/>
      <c r="D269" s="152" t="s">
        <v>130</v>
      </c>
      <c r="E269" s="30"/>
      <c r="F269" s="153" t="s">
        <v>359</v>
      </c>
      <c r="G269" s="30"/>
      <c r="H269" s="30"/>
      <c r="I269" s="30"/>
      <c r="J269" s="30"/>
      <c r="K269" s="30"/>
      <c r="L269" s="31"/>
      <c r="M269" s="154"/>
      <c r="N269" s="155"/>
      <c r="O269" s="56"/>
      <c r="P269" s="56"/>
      <c r="Q269" s="56"/>
      <c r="R269" s="56"/>
      <c r="S269" s="56"/>
      <c r="T269" s="57"/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T269" s="18" t="s">
        <v>130</v>
      </c>
      <c r="AU269" s="18" t="s">
        <v>83</v>
      </c>
    </row>
    <row r="270" spans="1:65" s="12" customFormat="1" ht="22.9" customHeight="1">
      <c r="B270" s="126"/>
      <c r="D270" s="127" t="s">
        <v>72</v>
      </c>
      <c r="E270" s="136" t="s">
        <v>360</v>
      </c>
      <c r="F270" s="136" t="s">
        <v>361</v>
      </c>
      <c r="J270" s="137">
        <f>BK270</f>
        <v>0</v>
      </c>
      <c r="L270" s="126"/>
      <c r="M270" s="130"/>
      <c r="N270" s="131"/>
      <c r="O270" s="131"/>
      <c r="P270" s="132">
        <f>SUM(P271:P288)</f>
        <v>68.650452999999999</v>
      </c>
      <c r="Q270" s="131"/>
      <c r="R270" s="132">
        <f>SUM(R271:R288)</f>
        <v>1.0185843999999999</v>
      </c>
      <c r="S270" s="131"/>
      <c r="T270" s="133">
        <f>SUM(T271:T288)</f>
        <v>0</v>
      </c>
      <c r="AR270" s="127" t="s">
        <v>83</v>
      </c>
      <c r="AT270" s="134" t="s">
        <v>72</v>
      </c>
      <c r="AU270" s="134" t="s">
        <v>81</v>
      </c>
      <c r="AY270" s="127" t="s">
        <v>121</v>
      </c>
      <c r="BK270" s="135">
        <f>SUM(BK271:BK288)</f>
        <v>0</v>
      </c>
    </row>
    <row r="271" spans="1:65" s="2" customFormat="1" ht="16.5" customHeight="1">
      <c r="A271" s="30"/>
      <c r="B271" s="138"/>
      <c r="C271" s="139">
        <v>44</v>
      </c>
      <c r="D271" s="139" t="s">
        <v>124</v>
      </c>
      <c r="E271" s="140" t="s">
        <v>362</v>
      </c>
      <c r="F271" s="141" t="s">
        <v>363</v>
      </c>
      <c r="G271" s="142" t="s">
        <v>127</v>
      </c>
      <c r="H271" s="143">
        <v>27.22</v>
      </c>
      <c r="I271" s="144">
        <v>0</v>
      </c>
      <c r="J271" s="144">
        <f>ROUND(I271*H271,2)</f>
        <v>0</v>
      </c>
      <c r="K271" s="145"/>
      <c r="L271" s="31"/>
      <c r="M271" s="146" t="s">
        <v>1</v>
      </c>
      <c r="N271" s="147" t="s">
        <v>38</v>
      </c>
      <c r="O271" s="148">
        <v>4.3999999999999997E-2</v>
      </c>
      <c r="P271" s="148">
        <f>O271*H271</f>
        <v>1.1976799999999999</v>
      </c>
      <c r="Q271" s="148">
        <v>2.9999999999999997E-4</v>
      </c>
      <c r="R271" s="148">
        <f>Q271*H271</f>
        <v>8.1659999999999996E-3</v>
      </c>
      <c r="S271" s="148">
        <v>0</v>
      </c>
      <c r="T271" s="149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50" t="s">
        <v>194</v>
      </c>
      <c r="AT271" s="150" t="s">
        <v>124</v>
      </c>
      <c r="AU271" s="150" t="s">
        <v>83</v>
      </c>
      <c r="AY271" s="18" t="s">
        <v>121</v>
      </c>
      <c r="BE271" s="151">
        <f>IF(N271="základní",J271,0)</f>
        <v>0</v>
      </c>
      <c r="BF271" s="151">
        <f>IF(N271="snížená",J271,0)</f>
        <v>0</v>
      </c>
      <c r="BG271" s="151">
        <f>IF(N271="zákl. přenesená",J271,0)</f>
        <v>0</v>
      </c>
      <c r="BH271" s="151">
        <f>IF(N271="sníž. přenesená",J271,0)</f>
        <v>0</v>
      </c>
      <c r="BI271" s="151">
        <f>IF(N271="nulová",J271,0)</f>
        <v>0</v>
      </c>
      <c r="BJ271" s="18" t="s">
        <v>81</v>
      </c>
      <c r="BK271" s="151">
        <f>ROUND(I271*H271,2)</f>
        <v>0</v>
      </c>
      <c r="BL271" s="18" t="s">
        <v>194</v>
      </c>
      <c r="BM271" s="150" t="s">
        <v>364</v>
      </c>
    </row>
    <row r="272" spans="1:65" s="2" customFormat="1">
      <c r="A272" s="30"/>
      <c r="B272" s="31"/>
      <c r="C272" s="30"/>
      <c r="D272" s="152" t="s">
        <v>130</v>
      </c>
      <c r="E272" s="30"/>
      <c r="F272" s="153" t="s">
        <v>365</v>
      </c>
      <c r="G272" s="30"/>
      <c r="H272" s="30"/>
      <c r="I272" s="30"/>
      <c r="J272" s="30"/>
      <c r="K272" s="30"/>
      <c r="L272" s="31"/>
      <c r="M272" s="154"/>
      <c r="N272" s="155"/>
      <c r="O272" s="56"/>
      <c r="P272" s="56"/>
      <c r="Q272" s="56"/>
      <c r="R272" s="56"/>
      <c r="S272" s="56"/>
      <c r="T272" s="57"/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T272" s="18" t="s">
        <v>130</v>
      </c>
      <c r="AU272" s="18" t="s">
        <v>83</v>
      </c>
    </row>
    <row r="273" spans="1:65" s="2" customFormat="1" ht="37.9" customHeight="1">
      <c r="A273" s="30"/>
      <c r="B273" s="138"/>
      <c r="C273" s="139">
        <v>45</v>
      </c>
      <c r="D273" s="139" t="s">
        <v>124</v>
      </c>
      <c r="E273" s="140" t="s">
        <v>366</v>
      </c>
      <c r="F273" s="141" t="s">
        <v>367</v>
      </c>
      <c r="G273" s="142" t="s">
        <v>127</v>
      </c>
      <c r="H273" s="143">
        <v>27.22</v>
      </c>
      <c r="I273" s="144">
        <v>0</v>
      </c>
      <c r="J273" s="144">
        <f>ROUND(I273*H273,2)</f>
        <v>0</v>
      </c>
      <c r="K273" s="145"/>
      <c r="L273" s="31"/>
      <c r="M273" s="146" t="s">
        <v>1</v>
      </c>
      <c r="N273" s="147" t="s">
        <v>38</v>
      </c>
      <c r="O273" s="148">
        <v>2.27</v>
      </c>
      <c r="P273" s="148">
        <f>O273*H273</f>
        <v>61.789400000000001</v>
      </c>
      <c r="Q273" s="148">
        <v>8.9700000000000005E-3</v>
      </c>
      <c r="R273" s="148">
        <f>Q273*H273</f>
        <v>0.2441634</v>
      </c>
      <c r="S273" s="148">
        <v>0</v>
      </c>
      <c r="T273" s="149">
        <f>S273*H273</f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50" t="s">
        <v>194</v>
      </c>
      <c r="AT273" s="150" t="s">
        <v>124</v>
      </c>
      <c r="AU273" s="150" t="s">
        <v>83</v>
      </c>
      <c r="AY273" s="18" t="s">
        <v>121</v>
      </c>
      <c r="BE273" s="151">
        <f>IF(N273="základní",J273,0)</f>
        <v>0</v>
      </c>
      <c r="BF273" s="151">
        <f>IF(N273="snížená",J273,0)</f>
        <v>0</v>
      </c>
      <c r="BG273" s="151">
        <f>IF(N273="zákl. přenesená",J273,0)</f>
        <v>0</v>
      </c>
      <c r="BH273" s="151">
        <f>IF(N273="sníž. přenesená",J273,0)</f>
        <v>0</v>
      </c>
      <c r="BI273" s="151">
        <f>IF(N273="nulová",J273,0)</f>
        <v>0</v>
      </c>
      <c r="BJ273" s="18" t="s">
        <v>81</v>
      </c>
      <c r="BK273" s="151">
        <f>ROUND(I273*H273,2)</f>
        <v>0</v>
      </c>
      <c r="BL273" s="18" t="s">
        <v>194</v>
      </c>
      <c r="BM273" s="150" t="s">
        <v>368</v>
      </c>
    </row>
    <row r="274" spans="1:65" s="2" customFormat="1">
      <c r="A274" s="30"/>
      <c r="B274" s="31"/>
      <c r="C274" s="30"/>
      <c r="D274" s="152" t="s">
        <v>130</v>
      </c>
      <c r="E274" s="30"/>
      <c r="F274" s="153" t="s">
        <v>369</v>
      </c>
      <c r="G274" s="30"/>
      <c r="H274" s="30"/>
      <c r="I274" s="30"/>
      <c r="J274" s="30"/>
      <c r="K274" s="30"/>
      <c r="L274" s="31"/>
      <c r="M274" s="154"/>
      <c r="N274" s="155"/>
      <c r="O274" s="56"/>
      <c r="P274" s="56"/>
      <c r="Q274" s="56"/>
      <c r="R274" s="56"/>
      <c r="S274" s="56"/>
      <c r="T274" s="57"/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T274" s="18" t="s">
        <v>130</v>
      </c>
      <c r="AU274" s="18" t="s">
        <v>83</v>
      </c>
    </row>
    <row r="275" spans="1:65" s="14" customFormat="1">
      <c r="B275" s="164"/>
      <c r="D275" s="157" t="s">
        <v>132</v>
      </c>
      <c r="E275" s="165" t="s">
        <v>1</v>
      </c>
      <c r="F275" s="166" t="s">
        <v>370</v>
      </c>
      <c r="H275" s="165" t="s">
        <v>1</v>
      </c>
      <c r="L275" s="164"/>
      <c r="M275" s="167"/>
      <c r="N275" s="168"/>
      <c r="O275" s="168"/>
      <c r="P275" s="168"/>
      <c r="Q275" s="168"/>
      <c r="R275" s="168"/>
      <c r="S275" s="168"/>
      <c r="T275" s="169"/>
      <c r="AT275" s="165" t="s">
        <v>132</v>
      </c>
      <c r="AU275" s="165" t="s">
        <v>83</v>
      </c>
      <c r="AV275" s="14" t="s">
        <v>81</v>
      </c>
      <c r="AW275" s="14" t="s">
        <v>29</v>
      </c>
      <c r="AX275" s="14" t="s">
        <v>73</v>
      </c>
      <c r="AY275" s="165" t="s">
        <v>121</v>
      </c>
    </row>
    <row r="276" spans="1:65" s="13" customFormat="1">
      <c r="B276" s="156"/>
      <c r="D276" s="157" t="s">
        <v>132</v>
      </c>
      <c r="E276" s="158" t="s">
        <v>1</v>
      </c>
      <c r="F276" s="159" t="s">
        <v>371</v>
      </c>
      <c r="H276" s="160">
        <v>5.36</v>
      </c>
      <c r="L276" s="156"/>
      <c r="M276" s="161"/>
      <c r="N276" s="162"/>
      <c r="O276" s="162"/>
      <c r="P276" s="162"/>
      <c r="Q276" s="162"/>
      <c r="R276" s="162"/>
      <c r="S276" s="162"/>
      <c r="T276" s="163"/>
      <c r="AT276" s="158" t="s">
        <v>132</v>
      </c>
      <c r="AU276" s="158" t="s">
        <v>83</v>
      </c>
      <c r="AV276" s="13" t="s">
        <v>83</v>
      </c>
      <c r="AW276" s="13" t="s">
        <v>29</v>
      </c>
      <c r="AX276" s="13" t="s">
        <v>73</v>
      </c>
      <c r="AY276" s="158" t="s">
        <v>121</v>
      </c>
    </row>
    <row r="277" spans="1:65" s="14" customFormat="1">
      <c r="B277" s="164"/>
      <c r="D277" s="157" t="s">
        <v>132</v>
      </c>
      <c r="E277" s="165" t="s">
        <v>1</v>
      </c>
      <c r="F277" s="166" t="s">
        <v>372</v>
      </c>
      <c r="H277" s="165" t="s">
        <v>1</v>
      </c>
      <c r="L277" s="164"/>
      <c r="M277" s="167"/>
      <c r="N277" s="168"/>
      <c r="O277" s="168"/>
      <c r="P277" s="168"/>
      <c r="Q277" s="168"/>
      <c r="R277" s="168"/>
      <c r="S277" s="168"/>
      <c r="T277" s="169"/>
      <c r="AT277" s="165" t="s">
        <v>132</v>
      </c>
      <c r="AU277" s="165" t="s">
        <v>83</v>
      </c>
      <c r="AV277" s="14" t="s">
        <v>81</v>
      </c>
      <c r="AW277" s="14" t="s">
        <v>29</v>
      </c>
      <c r="AX277" s="14" t="s">
        <v>73</v>
      </c>
      <c r="AY277" s="165" t="s">
        <v>121</v>
      </c>
    </row>
    <row r="278" spans="1:65" s="13" customFormat="1">
      <c r="B278" s="156"/>
      <c r="D278" s="157" t="s">
        <v>132</v>
      </c>
      <c r="E278" s="158" t="s">
        <v>1</v>
      </c>
      <c r="F278" s="159" t="s">
        <v>373</v>
      </c>
      <c r="H278" s="160">
        <v>3.1</v>
      </c>
      <c r="L278" s="156"/>
      <c r="M278" s="161"/>
      <c r="N278" s="162"/>
      <c r="O278" s="162"/>
      <c r="P278" s="162"/>
      <c r="Q278" s="162"/>
      <c r="R278" s="162"/>
      <c r="S278" s="162"/>
      <c r="T278" s="163"/>
      <c r="AT278" s="158" t="s">
        <v>132</v>
      </c>
      <c r="AU278" s="158" t="s">
        <v>83</v>
      </c>
      <c r="AV278" s="13" t="s">
        <v>83</v>
      </c>
      <c r="AW278" s="13" t="s">
        <v>29</v>
      </c>
      <c r="AX278" s="13" t="s">
        <v>73</v>
      </c>
      <c r="AY278" s="158" t="s">
        <v>121</v>
      </c>
    </row>
    <row r="279" spans="1:65" s="14" customFormat="1">
      <c r="B279" s="164"/>
      <c r="D279" s="157" t="s">
        <v>132</v>
      </c>
      <c r="E279" s="165" t="s">
        <v>1</v>
      </c>
      <c r="F279" s="166" t="s">
        <v>374</v>
      </c>
      <c r="H279" s="165" t="s">
        <v>1</v>
      </c>
      <c r="L279" s="164"/>
      <c r="M279" s="167"/>
      <c r="N279" s="168"/>
      <c r="O279" s="168"/>
      <c r="P279" s="168"/>
      <c r="Q279" s="168"/>
      <c r="R279" s="168"/>
      <c r="S279" s="168"/>
      <c r="T279" s="169"/>
      <c r="AT279" s="165" t="s">
        <v>132</v>
      </c>
      <c r="AU279" s="165" t="s">
        <v>83</v>
      </c>
      <c r="AV279" s="14" t="s">
        <v>81</v>
      </c>
      <c r="AW279" s="14" t="s">
        <v>29</v>
      </c>
      <c r="AX279" s="14" t="s">
        <v>73</v>
      </c>
      <c r="AY279" s="165" t="s">
        <v>121</v>
      </c>
    </row>
    <row r="280" spans="1:65" s="13" customFormat="1">
      <c r="B280" s="156"/>
      <c r="D280" s="157" t="s">
        <v>132</v>
      </c>
      <c r="E280" s="158" t="s">
        <v>1</v>
      </c>
      <c r="F280" s="159" t="s">
        <v>375</v>
      </c>
      <c r="H280" s="160">
        <v>18.760000000000002</v>
      </c>
      <c r="L280" s="156"/>
      <c r="M280" s="161"/>
      <c r="N280" s="162"/>
      <c r="O280" s="162"/>
      <c r="P280" s="162"/>
      <c r="Q280" s="162"/>
      <c r="R280" s="162"/>
      <c r="S280" s="162"/>
      <c r="T280" s="163"/>
      <c r="AT280" s="158" t="s">
        <v>132</v>
      </c>
      <c r="AU280" s="158" t="s">
        <v>83</v>
      </c>
      <c r="AV280" s="13" t="s">
        <v>83</v>
      </c>
      <c r="AW280" s="13" t="s">
        <v>29</v>
      </c>
      <c r="AX280" s="13" t="s">
        <v>73</v>
      </c>
      <c r="AY280" s="158" t="s">
        <v>121</v>
      </c>
    </row>
    <row r="281" spans="1:65" s="16" customFormat="1">
      <c r="B281" s="177"/>
      <c r="D281" s="157" t="s">
        <v>132</v>
      </c>
      <c r="E281" s="178" t="s">
        <v>1</v>
      </c>
      <c r="F281" s="179" t="s">
        <v>160</v>
      </c>
      <c r="H281" s="180">
        <v>27.22</v>
      </c>
      <c r="L281" s="177"/>
      <c r="M281" s="181"/>
      <c r="N281" s="182"/>
      <c r="O281" s="182"/>
      <c r="P281" s="182"/>
      <c r="Q281" s="182"/>
      <c r="R281" s="182"/>
      <c r="S281" s="182"/>
      <c r="T281" s="183"/>
      <c r="AT281" s="178" t="s">
        <v>132</v>
      </c>
      <c r="AU281" s="178" t="s">
        <v>83</v>
      </c>
      <c r="AV281" s="16" t="s">
        <v>128</v>
      </c>
      <c r="AW281" s="16" t="s">
        <v>29</v>
      </c>
      <c r="AX281" s="16" t="s">
        <v>81</v>
      </c>
      <c r="AY281" s="178" t="s">
        <v>121</v>
      </c>
    </row>
    <row r="282" spans="1:65" s="2" customFormat="1" ht="33" customHeight="1">
      <c r="A282" s="30"/>
      <c r="B282" s="138"/>
      <c r="C282" s="184">
        <v>46</v>
      </c>
      <c r="D282" s="184" t="s">
        <v>172</v>
      </c>
      <c r="E282" s="185" t="s">
        <v>376</v>
      </c>
      <c r="F282" s="186" t="s">
        <v>377</v>
      </c>
      <c r="G282" s="187" t="s">
        <v>127</v>
      </c>
      <c r="H282" s="188">
        <v>30</v>
      </c>
      <c r="I282" s="189">
        <v>0</v>
      </c>
      <c r="J282" s="189">
        <f>ROUND(I282*H282,2)</f>
        <v>0</v>
      </c>
      <c r="K282" s="190"/>
      <c r="L282" s="191"/>
      <c r="M282" s="192" t="s">
        <v>1</v>
      </c>
      <c r="N282" s="193" t="s">
        <v>38</v>
      </c>
      <c r="O282" s="148">
        <v>0</v>
      </c>
      <c r="P282" s="148">
        <f>O282*H282</f>
        <v>0</v>
      </c>
      <c r="Q282" s="148">
        <v>2.1999999999999999E-2</v>
      </c>
      <c r="R282" s="148">
        <f>Q282*H282</f>
        <v>0.65999999999999992</v>
      </c>
      <c r="S282" s="148">
        <v>0</v>
      </c>
      <c r="T282" s="149">
        <f>S282*H282</f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150" t="s">
        <v>292</v>
      </c>
      <c r="AT282" s="150" t="s">
        <v>172</v>
      </c>
      <c r="AU282" s="150" t="s">
        <v>83</v>
      </c>
      <c r="AY282" s="18" t="s">
        <v>121</v>
      </c>
      <c r="BE282" s="151">
        <f>IF(N282="základní",J282,0)</f>
        <v>0</v>
      </c>
      <c r="BF282" s="151">
        <f>IF(N282="snížená",J282,0)</f>
        <v>0</v>
      </c>
      <c r="BG282" s="151">
        <f>IF(N282="zákl. přenesená",J282,0)</f>
        <v>0</v>
      </c>
      <c r="BH282" s="151">
        <f>IF(N282="sníž. přenesená",J282,0)</f>
        <v>0</v>
      </c>
      <c r="BI282" s="151">
        <f>IF(N282="nulová",J282,0)</f>
        <v>0</v>
      </c>
      <c r="BJ282" s="18" t="s">
        <v>81</v>
      </c>
      <c r="BK282" s="151">
        <f>ROUND(I282*H282,2)</f>
        <v>0</v>
      </c>
      <c r="BL282" s="18" t="s">
        <v>194</v>
      </c>
      <c r="BM282" s="150" t="s">
        <v>378</v>
      </c>
    </row>
    <row r="283" spans="1:65" s="2" customFormat="1" ht="16.5" customHeight="1">
      <c r="A283" s="30"/>
      <c r="B283" s="138"/>
      <c r="C283" s="139">
        <v>47</v>
      </c>
      <c r="D283" s="139" t="s">
        <v>124</v>
      </c>
      <c r="E283" s="140" t="s">
        <v>379</v>
      </c>
      <c r="F283" s="141" t="s">
        <v>380</v>
      </c>
      <c r="G283" s="142" t="s">
        <v>164</v>
      </c>
      <c r="H283" s="143">
        <v>16.5</v>
      </c>
      <c r="I283" s="144">
        <v>0</v>
      </c>
      <c r="J283" s="144">
        <f>ROUND(I283*H283,2)</f>
        <v>0</v>
      </c>
      <c r="K283" s="145"/>
      <c r="L283" s="31"/>
      <c r="M283" s="146" t="s">
        <v>1</v>
      </c>
      <c r="N283" s="147" t="s">
        <v>38</v>
      </c>
      <c r="O283" s="148">
        <v>0.16</v>
      </c>
      <c r="P283" s="148">
        <f>O283*H283</f>
        <v>2.64</v>
      </c>
      <c r="Q283" s="148">
        <v>6.11E-3</v>
      </c>
      <c r="R283" s="148">
        <f>Q283*H283</f>
        <v>0.100815</v>
      </c>
      <c r="S283" s="148">
        <v>0</v>
      </c>
      <c r="T283" s="149">
        <f>S283*H283</f>
        <v>0</v>
      </c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R283" s="150" t="s">
        <v>194</v>
      </c>
      <c r="AT283" s="150" t="s">
        <v>124</v>
      </c>
      <c r="AU283" s="150" t="s">
        <v>83</v>
      </c>
      <c r="AY283" s="18" t="s">
        <v>121</v>
      </c>
      <c r="BE283" s="151">
        <f>IF(N283="základní",J283,0)</f>
        <v>0</v>
      </c>
      <c r="BF283" s="151">
        <f>IF(N283="snížená",J283,0)</f>
        <v>0</v>
      </c>
      <c r="BG283" s="151">
        <f>IF(N283="zákl. přenesená",J283,0)</f>
        <v>0</v>
      </c>
      <c r="BH283" s="151">
        <f>IF(N283="sníž. přenesená",J283,0)</f>
        <v>0</v>
      </c>
      <c r="BI283" s="151">
        <f>IF(N283="nulová",J283,0)</f>
        <v>0</v>
      </c>
      <c r="BJ283" s="18" t="s">
        <v>81</v>
      </c>
      <c r="BK283" s="151">
        <f>ROUND(I283*H283,2)</f>
        <v>0</v>
      </c>
      <c r="BL283" s="18" t="s">
        <v>194</v>
      </c>
      <c r="BM283" s="150" t="s">
        <v>381</v>
      </c>
    </row>
    <row r="284" spans="1:65" s="2" customFormat="1">
      <c r="A284" s="30"/>
      <c r="B284" s="31"/>
      <c r="C284" s="30"/>
      <c r="D284" s="152" t="s">
        <v>130</v>
      </c>
      <c r="E284" s="30"/>
      <c r="F284" s="153" t="s">
        <v>382</v>
      </c>
      <c r="G284" s="30"/>
      <c r="H284" s="30"/>
      <c r="I284" s="30"/>
      <c r="J284" s="30"/>
      <c r="K284" s="30"/>
      <c r="L284" s="31"/>
      <c r="M284" s="154"/>
      <c r="N284" s="155"/>
      <c r="O284" s="56"/>
      <c r="P284" s="56"/>
      <c r="Q284" s="56"/>
      <c r="R284" s="56"/>
      <c r="S284" s="56"/>
      <c r="T284" s="57"/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T284" s="18" t="s">
        <v>130</v>
      </c>
      <c r="AU284" s="18" t="s">
        <v>83</v>
      </c>
    </row>
    <row r="285" spans="1:65" s="13" customFormat="1">
      <c r="B285" s="156"/>
      <c r="D285" s="157" t="s">
        <v>132</v>
      </c>
      <c r="E285" s="158" t="s">
        <v>1</v>
      </c>
      <c r="F285" s="159" t="s">
        <v>383</v>
      </c>
      <c r="H285" s="160">
        <v>16.5</v>
      </c>
      <c r="L285" s="156"/>
      <c r="M285" s="161"/>
      <c r="N285" s="162"/>
      <c r="O285" s="162"/>
      <c r="P285" s="162"/>
      <c r="Q285" s="162"/>
      <c r="R285" s="162"/>
      <c r="S285" s="162"/>
      <c r="T285" s="163"/>
      <c r="AT285" s="158" t="s">
        <v>132</v>
      </c>
      <c r="AU285" s="158" t="s">
        <v>83</v>
      </c>
      <c r="AV285" s="13" t="s">
        <v>83</v>
      </c>
      <c r="AW285" s="13" t="s">
        <v>29</v>
      </c>
      <c r="AX285" s="13" t="s">
        <v>81</v>
      </c>
      <c r="AY285" s="158" t="s">
        <v>121</v>
      </c>
    </row>
    <row r="286" spans="1:65" s="2" customFormat="1" ht="16.5" customHeight="1">
      <c r="A286" s="30"/>
      <c r="B286" s="138"/>
      <c r="C286" s="184">
        <v>48</v>
      </c>
      <c r="D286" s="184" t="s">
        <v>172</v>
      </c>
      <c r="E286" s="185" t="s">
        <v>353</v>
      </c>
      <c r="F286" s="186" t="s">
        <v>354</v>
      </c>
      <c r="G286" s="187" t="s">
        <v>164</v>
      </c>
      <c r="H286" s="188">
        <v>17</v>
      </c>
      <c r="I286" s="189">
        <v>0</v>
      </c>
      <c r="J286" s="189">
        <f>ROUND(I286*H286,2)</f>
        <v>0</v>
      </c>
      <c r="K286" s="190"/>
      <c r="L286" s="191"/>
      <c r="M286" s="192" t="s">
        <v>1</v>
      </c>
      <c r="N286" s="193" t="s">
        <v>38</v>
      </c>
      <c r="O286" s="148">
        <v>0</v>
      </c>
      <c r="P286" s="148">
        <f>O286*H286</f>
        <v>0</v>
      </c>
      <c r="Q286" s="148">
        <v>3.2000000000000003E-4</v>
      </c>
      <c r="R286" s="148">
        <f>Q286*H286</f>
        <v>5.4400000000000004E-3</v>
      </c>
      <c r="S286" s="148">
        <v>0</v>
      </c>
      <c r="T286" s="149">
        <f>S286*H286</f>
        <v>0</v>
      </c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R286" s="150" t="s">
        <v>292</v>
      </c>
      <c r="AT286" s="150" t="s">
        <v>172</v>
      </c>
      <c r="AU286" s="150" t="s">
        <v>83</v>
      </c>
      <c r="AY286" s="18" t="s">
        <v>121</v>
      </c>
      <c r="BE286" s="151">
        <f>IF(N286="základní",J286,0)</f>
        <v>0</v>
      </c>
      <c r="BF286" s="151">
        <f>IF(N286="snížená",J286,0)</f>
        <v>0</v>
      </c>
      <c r="BG286" s="151">
        <f>IF(N286="zákl. přenesená",J286,0)</f>
        <v>0</v>
      </c>
      <c r="BH286" s="151">
        <f>IF(N286="sníž. přenesená",J286,0)</f>
        <v>0</v>
      </c>
      <c r="BI286" s="151">
        <f>IF(N286="nulová",J286,0)</f>
        <v>0</v>
      </c>
      <c r="BJ286" s="18" t="s">
        <v>81</v>
      </c>
      <c r="BK286" s="151">
        <f>ROUND(I286*H286,2)</f>
        <v>0</v>
      </c>
      <c r="BL286" s="18" t="s">
        <v>194</v>
      </c>
      <c r="BM286" s="150" t="s">
        <v>384</v>
      </c>
    </row>
    <row r="287" spans="1:65" s="2" customFormat="1" ht="24.2" customHeight="1">
      <c r="A287" s="30"/>
      <c r="B287" s="138"/>
      <c r="C287" s="139">
        <v>49</v>
      </c>
      <c r="D287" s="139" t="s">
        <v>124</v>
      </c>
      <c r="E287" s="140" t="s">
        <v>385</v>
      </c>
      <c r="F287" s="141" t="s">
        <v>386</v>
      </c>
      <c r="G287" s="142" t="s">
        <v>223</v>
      </c>
      <c r="H287" s="143">
        <v>1.0189999999999999</v>
      </c>
      <c r="I287" s="144">
        <v>0</v>
      </c>
      <c r="J287" s="144">
        <f>ROUND(I287*H287,2)</f>
        <v>0</v>
      </c>
      <c r="K287" s="145"/>
      <c r="L287" s="31"/>
      <c r="M287" s="146" t="s">
        <v>1</v>
      </c>
      <c r="N287" s="147" t="s">
        <v>38</v>
      </c>
      <c r="O287" s="148">
        <v>2.9670000000000001</v>
      </c>
      <c r="P287" s="148">
        <f>O287*H287</f>
        <v>3.0233729999999999</v>
      </c>
      <c r="Q287" s="148">
        <v>0</v>
      </c>
      <c r="R287" s="148">
        <f>Q287*H287</f>
        <v>0</v>
      </c>
      <c r="S287" s="148">
        <v>0</v>
      </c>
      <c r="T287" s="149">
        <f>S287*H287</f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50" t="s">
        <v>194</v>
      </c>
      <c r="AT287" s="150" t="s">
        <v>124</v>
      </c>
      <c r="AU287" s="150" t="s">
        <v>83</v>
      </c>
      <c r="AY287" s="18" t="s">
        <v>121</v>
      </c>
      <c r="BE287" s="151">
        <f>IF(N287="základní",J287,0)</f>
        <v>0</v>
      </c>
      <c r="BF287" s="151">
        <f>IF(N287="snížená",J287,0)</f>
        <v>0</v>
      </c>
      <c r="BG287" s="151">
        <f>IF(N287="zákl. přenesená",J287,0)</f>
        <v>0</v>
      </c>
      <c r="BH287" s="151">
        <f>IF(N287="sníž. přenesená",J287,0)</f>
        <v>0</v>
      </c>
      <c r="BI287" s="151">
        <f>IF(N287="nulová",J287,0)</f>
        <v>0</v>
      </c>
      <c r="BJ287" s="18" t="s">
        <v>81</v>
      </c>
      <c r="BK287" s="151">
        <f>ROUND(I287*H287,2)</f>
        <v>0</v>
      </c>
      <c r="BL287" s="18" t="s">
        <v>194</v>
      </c>
      <c r="BM287" s="150" t="s">
        <v>387</v>
      </c>
    </row>
    <row r="288" spans="1:65" s="2" customFormat="1">
      <c r="A288" s="30"/>
      <c r="B288" s="31"/>
      <c r="C288" s="30"/>
      <c r="D288" s="152" t="s">
        <v>130</v>
      </c>
      <c r="E288" s="30"/>
      <c r="F288" s="153" t="s">
        <v>388</v>
      </c>
      <c r="G288" s="30"/>
      <c r="H288" s="30"/>
      <c r="I288" s="30"/>
      <c r="J288" s="30"/>
      <c r="K288" s="30"/>
      <c r="L288" s="31"/>
      <c r="M288" s="154"/>
      <c r="N288" s="155"/>
      <c r="O288" s="56"/>
      <c r="P288" s="56"/>
      <c r="Q288" s="56"/>
      <c r="R288" s="56"/>
      <c r="S288" s="56"/>
      <c r="T288" s="57"/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T288" s="18" t="s">
        <v>130</v>
      </c>
      <c r="AU288" s="18" t="s">
        <v>83</v>
      </c>
    </row>
    <row r="289" spans="1:65" s="12" customFormat="1" ht="22.9" customHeight="1">
      <c r="B289" s="126"/>
      <c r="D289" s="127" t="s">
        <v>72</v>
      </c>
      <c r="E289" s="136" t="s">
        <v>389</v>
      </c>
      <c r="F289" s="136" t="s">
        <v>390</v>
      </c>
      <c r="J289" s="137">
        <f>BK289</f>
        <v>0</v>
      </c>
      <c r="L289" s="126"/>
      <c r="M289" s="130"/>
      <c r="N289" s="131"/>
      <c r="O289" s="131"/>
      <c r="P289" s="132">
        <f>SUM(P290:P318)</f>
        <v>61.449199999999998</v>
      </c>
      <c r="Q289" s="131"/>
      <c r="R289" s="132">
        <f>SUM(R290:R318)</f>
        <v>5.7872000000000007E-2</v>
      </c>
      <c r="S289" s="131"/>
      <c r="T289" s="133">
        <f>SUM(T290:T318)</f>
        <v>0</v>
      </c>
      <c r="AR289" s="127" t="s">
        <v>83</v>
      </c>
      <c r="AT289" s="134" t="s">
        <v>72</v>
      </c>
      <c r="AU289" s="134" t="s">
        <v>81</v>
      </c>
      <c r="AY289" s="127" t="s">
        <v>121</v>
      </c>
      <c r="BK289" s="135">
        <f>SUM(BK290:BK318)</f>
        <v>0</v>
      </c>
    </row>
    <row r="290" spans="1:65" s="2" customFormat="1" ht="24.2" customHeight="1">
      <c r="A290" s="30"/>
      <c r="B290" s="138"/>
      <c r="C290" s="139">
        <v>50</v>
      </c>
      <c r="D290" s="139" t="s">
        <v>124</v>
      </c>
      <c r="E290" s="140" t="s">
        <v>391</v>
      </c>
      <c r="F290" s="141" t="s">
        <v>392</v>
      </c>
      <c r="G290" s="142" t="s">
        <v>127</v>
      </c>
      <c r="H290" s="143">
        <v>59</v>
      </c>
      <c r="I290" s="144">
        <v>0</v>
      </c>
      <c r="J290" s="144">
        <f>ROUND(I290*H290,2)</f>
        <v>0</v>
      </c>
      <c r="K290" s="145"/>
      <c r="L290" s="31"/>
      <c r="M290" s="146" t="s">
        <v>1</v>
      </c>
      <c r="N290" s="147" t="s">
        <v>38</v>
      </c>
      <c r="O290" s="148">
        <v>0.13300000000000001</v>
      </c>
      <c r="P290" s="148">
        <f>O290*H290</f>
        <v>7.8470000000000004</v>
      </c>
      <c r="Q290" s="148">
        <v>8.0000000000000007E-5</v>
      </c>
      <c r="R290" s="148">
        <f>Q290*H290</f>
        <v>4.7200000000000002E-3</v>
      </c>
      <c r="S290" s="148">
        <v>0</v>
      </c>
      <c r="T290" s="149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50" t="s">
        <v>194</v>
      </c>
      <c r="AT290" s="150" t="s">
        <v>124</v>
      </c>
      <c r="AU290" s="150" t="s">
        <v>83</v>
      </c>
      <c r="AY290" s="18" t="s">
        <v>121</v>
      </c>
      <c r="BE290" s="151">
        <f>IF(N290="základní",J290,0)</f>
        <v>0</v>
      </c>
      <c r="BF290" s="151">
        <f>IF(N290="snížená",J290,0)</f>
        <v>0</v>
      </c>
      <c r="BG290" s="151">
        <f>IF(N290="zákl. přenesená",J290,0)</f>
        <v>0</v>
      </c>
      <c r="BH290" s="151">
        <f>IF(N290="sníž. přenesená",J290,0)</f>
        <v>0</v>
      </c>
      <c r="BI290" s="151">
        <f>IF(N290="nulová",J290,0)</f>
        <v>0</v>
      </c>
      <c r="BJ290" s="18" t="s">
        <v>81</v>
      </c>
      <c r="BK290" s="151">
        <f>ROUND(I290*H290,2)</f>
        <v>0</v>
      </c>
      <c r="BL290" s="18" t="s">
        <v>194</v>
      </c>
      <c r="BM290" s="150" t="s">
        <v>393</v>
      </c>
    </row>
    <row r="291" spans="1:65" s="2" customFormat="1">
      <c r="A291" s="30"/>
      <c r="B291" s="31"/>
      <c r="C291" s="30"/>
      <c r="D291" s="152" t="s">
        <v>130</v>
      </c>
      <c r="E291" s="30"/>
      <c r="F291" s="153" t="s">
        <v>394</v>
      </c>
      <c r="G291" s="30"/>
      <c r="H291" s="30"/>
      <c r="I291" s="30"/>
      <c r="J291" s="30"/>
      <c r="K291" s="30"/>
      <c r="L291" s="31"/>
      <c r="M291" s="154"/>
      <c r="N291" s="155"/>
      <c r="O291" s="56"/>
      <c r="P291" s="56"/>
      <c r="Q291" s="56"/>
      <c r="R291" s="56"/>
      <c r="S291" s="56"/>
      <c r="T291" s="57"/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T291" s="18" t="s">
        <v>130</v>
      </c>
      <c r="AU291" s="18" t="s">
        <v>83</v>
      </c>
    </row>
    <row r="292" spans="1:65" s="14" customFormat="1">
      <c r="B292" s="164"/>
      <c r="D292" s="157" t="s">
        <v>132</v>
      </c>
      <c r="E292" s="165" t="s">
        <v>1</v>
      </c>
      <c r="F292" s="166" t="s">
        <v>395</v>
      </c>
      <c r="H292" s="165" t="s">
        <v>1</v>
      </c>
      <c r="L292" s="164"/>
      <c r="M292" s="167"/>
      <c r="N292" s="168"/>
      <c r="O292" s="168"/>
      <c r="P292" s="168"/>
      <c r="Q292" s="168"/>
      <c r="R292" s="168"/>
      <c r="S292" s="168"/>
      <c r="T292" s="169"/>
      <c r="AT292" s="165" t="s">
        <v>132</v>
      </c>
      <c r="AU292" s="165" t="s">
        <v>83</v>
      </c>
      <c r="AV292" s="14" t="s">
        <v>81</v>
      </c>
      <c r="AW292" s="14" t="s">
        <v>29</v>
      </c>
      <c r="AX292" s="14" t="s">
        <v>73</v>
      </c>
      <c r="AY292" s="165" t="s">
        <v>121</v>
      </c>
    </row>
    <row r="293" spans="1:65" s="13" customFormat="1">
      <c r="B293" s="156"/>
      <c r="D293" s="157" t="s">
        <v>132</v>
      </c>
      <c r="E293" s="158" t="s">
        <v>1</v>
      </c>
      <c r="F293" s="159" t="s">
        <v>396</v>
      </c>
      <c r="H293" s="160">
        <v>45.4</v>
      </c>
      <c r="L293" s="156"/>
      <c r="M293" s="161"/>
      <c r="N293" s="162"/>
      <c r="O293" s="162"/>
      <c r="P293" s="162"/>
      <c r="Q293" s="162"/>
      <c r="R293" s="162"/>
      <c r="S293" s="162"/>
      <c r="T293" s="163"/>
      <c r="AT293" s="158" t="s">
        <v>132</v>
      </c>
      <c r="AU293" s="158" t="s">
        <v>83</v>
      </c>
      <c r="AV293" s="13" t="s">
        <v>83</v>
      </c>
      <c r="AW293" s="13" t="s">
        <v>29</v>
      </c>
      <c r="AX293" s="13" t="s">
        <v>73</v>
      </c>
      <c r="AY293" s="158" t="s">
        <v>121</v>
      </c>
    </row>
    <row r="294" spans="1:65" s="14" customFormat="1">
      <c r="B294" s="164"/>
      <c r="D294" s="157" t="s">
        <v>132</v>
      </c>
      <c r="E294" s="165" t="s">
        <v>1</v>
      </c>
      <c r="F294" s="166" t="s">
        <v>397</v>
      </c>
      <c r="H294" s="165" t="s">
        <v>1</v>
      </c>
      <c r="L294" s="164"/>
      <c r="M294" s="167"/>
      <c r="N294" s="168"/>
      <c r="O294" s="168"/>
      <c r="P294" s="168"/>
      <c r="Q294" s="168"/>
      <c r="R294" s="168"/>
      <c r="S294" s="168"/>
      <c r="T294" s="169"/>
      <c r="AT294" s="165" t="s">
        <v>132</v>
      </c>
      <c r="AU294" s="165" t="s">
        <v>83</v>
      </c>
      <c r="AV294" s="14" t="s">
        <v>81</v>
      </c>
      <c r="AW294" s="14" t="s">
        <v>29</v>
      </c>
      <c r="AX294" s="14" t="s">
        <v>73</v>
      </c>
      <c r="AY294" s="165" t="s">
        <v>121</v>
      </c>
    </row>
    <row r="295" spans="1:65" s="13" customFormat="1">
      <c r="B295" s="156"/>
      <c r="D295" s="157" t="s">
        <v>132</v>
      </c>
      <c r="E295" s="158" t="s">
        <v>1</v>
      </c>
      <c r="F295" s="159" t="s">
        <v>398</v>
      </c>
      <c r="H295" s="160">
        <v>10</v>
      </c>
      <c r="L295" s="156"/>
      <c r="M295" s="161"/>
      <c r="N295" s="162"/>
      <c r="O295" s="162"/>
      <c r="P295" s="162"/>
      <c r="Q295" s="162"/>
      <c r="R295" s="162"/>
      <c r="S295" s="162"/>
      <c r="T295" s="163"/>
      <c r="AT295" s="158" t="s">
        <v>132</v>
      </c>
      <c r="AU295" s="158" t="s">
        <v>83</v>
      </c>
      <c r="AV295" s="13" t="s">
        <v>83</v>
      </c>
      <c r="AW295" s="13" t="s">
        <v>29</v>
      </c>
      <c r="AX295" s="13" t="s">
        <v>73</v>
      </c>
      <c r="AY295" s="158" t="s">
        <v>121</v>
      </c>
    </row>
    <row r="296" spans="1:65" s="14" customFormat="1">
      <c r="B296" s="164"/>
      <c r="D296" s="157" t="s">
        <v>132</v>
      </c>
      <c r="E296" s="165" t="s">
        <v>1</v>
      </c>
      <c r="F296" s="166" t="s">
        <v>399</v>
      </c>
      <c r="H296" s="165" t="s">
        <v>1</v>
      </c>
      <c r="L296" s="164"/>
      <c r="M296" s="167"/>
      <c r="N296" s="168"/>
      <c r="O296" s="168"/>
      <c r="P296" s="168"/>
      <c r="Q296" s="168"/>
      <c r="R296" s="168"/>
      <c r="S296" s="168"/>
      <c r="T296" s="169"/>
      <c r="AT296" s="165" t="s">
        <v>132</v>
      </c>
      <c r="AU296" s="165" t="s">
        <v>83</v>
      </c>
      <c r="AV296" s="14" t="s">
        <v>81</v>
      </c>
      <c r="AW296" s="14" t="s">
        <v>29</v>
      </c>
      <c r="AX296" s="14" t="s">
        <v>73</v>
      </c>
      <c r="AY296" s="165" t="s">
        <v>121</v>
      </c>
    </row>
    <row r="297" spans="1:65" s="13" customFormat="1">
      <c r="B297" s="156"/>
      <c r="D297" s="157" t="s">
        <v>132</v>
      </c>
      <c r="E297" s="158" t="s">
        <v>1</v>
      </c>
      <c r="F297" s="159" t="s">
        <v>400</v>
      </c>
      <c r="H297" s="160">
        <v>3.6</v>
      </c>
      <c r="L297" s="156"/>
      <c r="M297" s="161"/>
      <c r="N297" s="162"/>
      <c r="O297" s="162"/>
      <c r="P297" s="162"/>
      <c r="Q297" s="162"/>
      <c r="R297" s="162"/>
      <c r="S297" s="162"/>
      <c r="T297" s="163"/>
      <c r="AT297" s="158" t="s">
        <v>132</v>
      </c>
      <c r="AU297" s="158" t="s">
        <v>83</v>
      </c>
      <c r="AV297" s="13" t="s">
        <v>83</v>
      </c>
      <c r="AW297" s="13" t="s">
        <v>29</v>
      </c>
      <c r="AX297" s="13" t="s">
        <v>73</v>
      </c>
      <c r="AY297" s="158" t="s">
        <v>121</v>
      </c>
    </row>
    <row r="298" spans="1:65" s="16" customFormat="1">
      <c r="B298" s="177"/>
      <c r="D298" s="157" t="s">
        <v>132</v>
      </c>
      <c r="E298" s="178" t="s">
        <v>1</v>
      </c>
      <c r="F298" s="179" t="s">
        <v>160</v>
      </c>
      <c r="H298" s="180">
        <v>59</v>
      </c>
      <c r="L298" s="177"/>
      <c r="M298" s="181"/>
      <c r="N298" s="182"/>
      <c r="O298" s="182"/>
      <c r="P298" s="182"/>
      <c r="Q298" s="182"/>
      <c r="R298" s="182"/>
      <c r="S298" s="182"/>
      <c r="T298" s="183"/>
      <c r="AT298" s="178" t="s">
        <v>132</v>
      </c>
      <c r="AU298" s="178" t="s">
        <v>83</v>
      </c>
      <c r="AV298" s="16" t="s">
        <v>128</v>
      </c>
      <c r="AW298" s="16" t="s">
        <v>29</v>
      </c>
      <c r="AX298" s="16" t="s">
        <v>81</v>
      </c>
      <c r="AY298" s="178" t="s">
        <v>121</v>
      </c>
    </row>
    <row r="299" spans="1:65" s="2" customFormat="1" ht="24.2" customHeight="1">
      <c r="A299" s="30"/>
      <c r="B299" s="138"/>
      <c r="C299" s="139">
        <v>51</v>
      </c>
      <c r="D299" s="139" t="s">
        <v>124</v>
      </c>
      <c r="E299" s="140" t="s">
        <v>401</v>
      </c>
      <c r="F299" s="141" t="s">
        <v>402</v>
      </c>
      <c r="G299" s="142" t="s">
        <v>127</v>
      </c>
      <c r="H299" s="143">
        <v>13.6</v>
      </c>
      <c r="I299" s="144">
        <v>0</v>
      </c>
      <c r="J299" s="144">
        <f>ROUND(I299*H299,2)</f>
        <v>0</v>
      </c>
      <c r="K299" s="145"/>
      <c r="L299" s="31"/>
      <c r="M299" s="146" t="s">
        <v>1</v>
      </c>
      <c r="N299" s="147" t="s">
        <v>38</v>
      </c>
      <c r="O299" s="148">
        <v>0.184</v>
      </c>
      <c r="P299" s="148">
        <f>O299*H299</f>
        <v>2.5023999999999997</v>
      </c>
      <c r="Q299" s="148">
        <v>1.3999999999999999E-4</v>
      </c>
      <c r="R299" s="148">
        <f>Q299*H299</f>
        <v>1.9039999999999999E-3</v>
      </c>
      <c r="S299" s="148">
        <v>0</v>
      </c>
      <c r="T299" s="149">
        <f>S299*H299</f>
        <v>0</v>
      </c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R299" s="150" t="s">
        <v>194</v>
      </c>
      <c r="AT299" s="150" t="s">
        <v>124</v>
      </c>
      <c r="AU299" s="150" t="s">
        <v>83</v>
      </c>
      <c r="AY299" s="18" t="s">
        <v>121</v>
      </c>
      <c r="BE299" s="151">
        <f>IF(N299="základní",J299,0)</f>
        <v>0</v>
      </c>
      <c r="BF299" s="151">
        <f>IF(N299="snížená",J299,0)</f>
        <v>0</v>
      </c>
      <c r="BG299" s="151">
        <f>IF(N299="zákl. přenesená",J299,0)</f>
        <v>0</v>
      </c>
      <c r="BH299" s="151">
        <f>IF(N299="sníž. přenesená",J299,0)</f>
        <v>0</v>
      </c>
      <c r="BI299" s="151">
        <f>IF(N299="nulová",J299,0)</f>
        <v>0</v>
      </c>
      <c r="BJ299" s="18" t="s">
        <v>81</v>
      </c>
      <c r="BK299" s="151">
        <f>ROUND(I299*H299,2)</f>
        <v>0</v>
      </c>
      <c r="BL299" s="18" t="s">
        <v>194</v>
      </c>
      <c r="BM299" s="150" t="s">
        <v>403</v>
      </c>
    </row>
    <row r="300" spans="1:65" s="2" customFormat="1">
      <c r="A300" s="30"/>
      <c r="B300" s="31"/>
      <c r="C300" s="30"/>
      <c r="D300" s="152" t="s">
        <v>130</v>
      </c>
      <c r="E300" s="30"/>
      <c r="F300" s="153" t="s">
        <v>404</v>
      </c>
      <c r="G300" s="30"/>
      <c r="H300" s="30"/>
      <c r="I300" s="30"/>
      <c r="J300" s="30"/>
      <c r="K300" s="30"/>
      <c r="L300" s="31"/>
      <c r="M300" s="154"/>
      <c r="N300" s="155"/>
      <c r="O300" s="56"/>
      <c r="P300" s="56"/>
      <c r="Q300" s="56"/>
      <c r="R300" s="56"/>
      <c r="S300" s="56"/>
      <c r="T300" s="57"/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T300" s="18" t="s">
        <v>130</v>
      </c>
      <c r="AU300" s="18" t="s">
        <v>83</v>
      </c>
    </row>
    <row r="301" spans="1:65" s="2" customFormat="1" ht="24.2" customHeight="1">
      <c r="A301" s="30"/>
      <c r="B301" s="138"/>
      <c r="C301" s="139">
        <v>52</v>
      </c>
      <c r="D301" s="139" t="s">
        <v>124</v>
      </c>
      <c r="E301" s="140" t="s">
        <v>405</v>
      </c>
      <c r="F301" s="141" t="s">
        <v>406</v>
      </c>
      <c r="G301" s="142" t="s">
        <v>127</v>
      </c>
      <c r="H301" s="143">
        <v>13.6</v>
      </c>
      <c r="I301" s="144">
        <v>0</v>
      </c>
      <c r="J301" s="144">
        <f>ROUND(I301*H301,2)</f>
        <v>0</v>
      </c>
      <c r="K301" s="145"/>
      <c r="L301" s="31"/>
      <c r="M301" s="146" t="s">
        <v>1</v>
      </c>
      <c r="N301" s="147" t="s">
        <v>38</v>
      </c>
      <c r="O301" s="148">
        <v>0.17199999999999999</v>
      </c>
      <c r="P301" s="148">
        <f>O301*H301</f>
        <v>2.3391999999999999</v>
      </c>
      <c r="Q301" s="148">
        <v>1.7000000000000001E-4</v>
      </c>
      <c r="R301" s="148">
        <f>Q301*H301</f>
        <v>2.3120000000000003E-3</v>
      </c>
      <c r="S301" s="148">
        <v>0</v>
      </c>
      <c r="T301" s="149">
        <f>S301*H301</f>
        <v>0</v>
      </c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R301" s="150" t="s">
        <v>194</v>
      </c>
      <c r="AT301" s="150" t="s">
        <v>124</v>
      </c>
      <c r="AU301" s="150" t="s">
        <v>83</v>
      </c>
      <c r="AY301" s="18" t="s">
        <v>121</v>
      </c>
      <c r="BE301" s="151">
        <f>IF(N301="základní",J301,0)</f>
        <v>0</v>
      </c>
      <c r="BF301" s="151">
        <f>IF(N301="snížená",J301,0)</f>
        <v>0</v>
      </c>
      <c r="BG301" s="151">
        <f>IF(N301="zákl. přenesená",J301,0)</f>
        <v>0</v>
      </c>
      <c r="BH301" s="151">
        <f>IF(N301="sníž. přenesená",J301,0)</f>
        <v>0</v>
      </c>
      <c r="BI301" s="151">
        <f>IF(N301="nulová",J301,0)</f>
        <v>0</v>
      </c>
      <c r="BJ301" s="18" t="s">
        <v>81</v>
      </c>
      <c r="BK301" s="151">
        <f>ROUND(I301*H301,2)</f>
        <v>0</v>
      </c>
      <c r="BL301" s="18" t="s">
        <v>194</v>
      </c>
      <c r="BM301" s="150" t="s">
        <v>407</v>
      </c>
    </row>
    <row r="302" spans="1:65" s="2" customFormat="1">
      <c r="A302" s="30"/>
      <c r="B302" s="31"/>
      <c r="C302" s="30"/>
      <c r="D302" s="152" t="s">
        <v>130</v>
      </c>
      <c r="E302" s="30"/>
      <c r="F302" s="153" t="s">
        <v>408</v>
      </c>
      <c r="G302" s="30"/>
      <c r="H302" s="30"/>
      <c r="I302" s="30"/>
      <c r="J302" s="30"/>
      <c r="K302" s="30"/>
      <c r="L302" s="31"/>
      <c r="M302" s="154"/>
      <c r="N302" s="155"/>
      <c r="O302" s="56"/>
      <c r="P302" s="56"/>
      <c r="Q302" s="56"/>
      <c r="R302" s="56"/>
      <c r="S302" s="56"/>
      <c r="T302" s="57"/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T302" s="18" t="s">
        <v>130</v>
      </c>
      <c r="AU302" s="18" t="s">
        <v>83</v>
      </c>
    </row>
    <row r="303" spans="1:65" s="14" customFormat="1">
      <c r="B303" s="164"/>
      <c r="D303" s="157" t="s">
        <v>132</v>
      </c>
      <c r="E303" s="165" t="s">
        <v>1</v>
      </c>
      <c r="F303" s="166" t="s">
        <v>409</v>
      </c>
      <c r="H303" s="165" t="s">
        <v>1</v>
      </c>
      <c r="L303" s="164"/>
      <c r="M303" s="167"/>
      <c r="N303" s="168"/>
      <c r="O303" s="168"/>
      <c r="P303" s="168"/>
      <c r="Q303" s="168"/>
      <c r="R303" s="168"/>
      <c r="S303" s="168"/>
      <c r="T303" s="169"/>
      <c r="AT303" s="165" t="s">
        <v>132</v>
      </c>
      <c r="AU303" s="165" t="s">
        <v>83</v>
      </c>
      <c r="AV303" s="14" t="s">
        <v>81</v>
      </c>
      <c r="AW303" s="14" t="s">
        <v>29</v>
      </c>
      <c r="AX303" s="14" t="s">
        <v>73</v>
      </c>
      <c r="AY303" s="165" t="s">
        <v>121</v>
      </c>
    </row>
    <row r="304" spans="1:65" s="13" customFormat="1">
      <c r="B304" s="156"/>
      <c r="D304" s="157" t="s">
        <v>132</v>
      </c>
      <c r="E304" s="158" t="s">
        <v>1</v>
      </c>
      <c r="F304" s="159" t="s">
        <v>410</v>
      </c>
      <c r="H304" s="160">
        <v>13.6</v>
      </c>
      <c r="L304" s="156"/>
      <c r="M304" s="161"/>
      <c r="N304" s="162"/>
      <c r="O304" s="162"/>
      <c r="P304" s="162"/>
      <c r="Q304" s="162"/>
      <c r="R304" s="162"/>
      <c r="S304" s="162"/>
      <c r="T304" s="163"/>
      <c r="AT304" s="158" t="s">
        <v>132</v>
      </c>
      <c r="AU304" s="158" t="s">
        <v>83</v>
      </c>
      <c r="AV304" s="13" t="s">
        <v>83</v>
      </c>
      <c r="AW304" s="13" t="s">
        <v>29</v>
      </c>
      <c r="AX304" s="13" t="s">
        <v>73</v>
      </c>
      <c r="AY304" s="158" t="s">
        <v>121</v>
      </c>
    </row>
    <row r="305" spans="1:65" s="16" customFormat="1">
      <c r="B305" s="177"/>
      <c r="D305" s="157" t="s">
        <v>132</v>
      </c>
      <c r="E305" s="178" t="s">
        <v>1</v>
      </c>
      <c r="F305" s="179" t="s">
        <v>160</v>
      </c>
      <c r="H305" s="180">
        <v>13.6</v>
      </c>
      <c r="L305" s="177"/>
      <c r="M305" s="181"/>
      <c r="N305" s="182"/>
      <c r="O305" s="182"/>
      <c r="P305" s="182"/>
      <c r="Q305" s="182"/>
      <c r="R305" s="182"/>
      <c r="S305" s="182"/>
      <c r="T305" s="183"/>
      <c r="AT305" s="178" t="s">
        <v>132</v>
      </c>
      <c r="AU305" s="178" t="s">
        <v>83</v>
      </c>
      <c r="AV305" s="16" t="s">
        <v>128</v>
      </c>
      <c r="AW305" s="16" t="s">
        <v>29</v>
      </c>
      <c r="AX305" s="16" t="s">
        <v>81</v>
      </c>
      <c r="AY305" s="178" t="s">
        <v>121</v>
      </c>
    </row>
    <row r="306" spans="1:65" s="2" customFormat="1" ht="24.2" customHeight="1">
      <c r="A306" s="30"/>
      <c r="B306" s="138"/>
      <c r="C306" s="139">
        <v>53</v>
      </c>
      <c r="D306" s="139" t="s">
        <v>124</v>
      </c>
      <c r="E306" s="140" t="s">
        <v>411</v>
      </c>
      <c r="F306" s="141" t="s">
        <v>412</v>
      </c>
      <c r="G306" s="142" t="s">
        <v>127</v>
      </c>
      <c r="H306" s="143">
        <v>45.4</v>
      </c>
      <c r="I306" s="144">
        <v>0</v>
      </c>
      <c r="J306" s="144">
        <f>ROUND(I306*H306,2)</f>
        <v>0</v>
      </c>
      <c r="K306" s="145"/>
      <c r="L306" s="31"/>
      <c r="M306" s="146" t="s">
        <v>1</v>
      </c>
      <c r="N306" s="147" t="s">
        <v>38</v>
      </c>
      <c r="O306" s="148">
        <v>0.13600000000000001</v>
      </c>
      <c r="P306" s="148">
        <f>O306*H306</f>
        <v>6.1744000000000003</v>
      </c>
      <c r="Q306" s="148">
        <v>1.7000000000000001E-4</v>
      </c>
      <c r="R306" s="148">
        <f>Q306*H306</f>
        <v>7.718E-3</v>
      </c>
      <c r="S306" s="148">
        <v>0</v>
      </c>
      <c r="T306" s="149">
        <f>S306*H306</f>
        <v>0</v>
      </c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  <c r="AR306" s="150" t="s">
        <v>194</v>
      </c>
      <c r="AT306" s="150" t="s">
        <v>124</v>
      </c>
      <c r="AU306" s="150" t="s">
        <v>83</v>
      </c>
      <c r="AY306" s="18" t="s">
        <v>121</v>
      </c>
      <c r="BE306" s="151">
        <f>IF(N306="základní",J306,0)</f>
        <v>0</v>
      </c>
      <c r="BF306" s="151">
        <f>IF(N306="snížená",J306,0)</f>
        <v>0</v>
      </c>
      <c r="BG306" s="151">
        <f>IF(N306="zákl. přenesená",J306,0)</f>
        <v>0</v>
      </c>
      <c r="BH306" s="151">
        <f>IF(N306="sníž. přenesená",J306,0)</f>
        <v>0</v>
      </c>
      <c r="BI306" s="151">
        <f>IF(N306="nulová",J306,0)</f>
        <v>0</v>
      </c>
      <c r="BJ306" s="18" t="s">
        <v>81</v>
      </c>
      <c r="BK306" s="151">
        <f>ROUND(I306*H306,2)</f>
        <v>0</v>
      </c>
      <c r="BL306" s="18" t="s">
        <v>194</v>
      </c>
      <c r="BM306" s="150" t="s">
        <v>413</v>
      </c>
    </row>
    <row r="307" spans="1:65" s="2" customFormat="1">
      <c r="A307" s="30"/>
      <c r="B307" s="31"/>
      <c r="C307" s="30"/>
      <c r="D307" s="152" t="s">
        <v>130</v>
      </c>
      <c r="E307" s="30"/>
      <c r="F307" s="153" t="s">
        <v>414</v>
      </c>
      <c r="G307" s="30"/>
      <c r="H307" s="30"/>
      <c r="I307" s="30"/>
      <c r="J307" s="30"/>
      <c r="K307" s="30"/>
      <c r="L307" s="31"/>
      <c r="M307" s="154"/>
      <c r="N307" s="155"/>
      <c r="O307" s="56"/>
      <c r="P307" s="56"/>
      <c r="Q307" s="56"/>
      <c r="R307" s="56"/>
      <c r="S307" s="56"/>
      <c r="T307" s="57"/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T307" s="18" t="s">
        <v>130</v>
      </c>
      <c r="AU307" s="18" t="s">
        <v>83</v>
      </c>
    </row>
    <row r="308" spans="1:65" s="2" customFormat="1" ht="24.2" customHeight="1">
      <c r="A308" s="30"/>
      <c r="B308" s="138"/>
      <c r="C308" s="139">
        <v>54</v>
      </c>
      <c r="D308" s="139" t="s">
        <v>124</v>
      </c>
      <c r="E308" s="140" t="s">
        <v>415</v>
      </c>
      <c r="F308" s="141" t="s">
        <v>416</v>
      </c>
      <c r="G308" s="142" t="s">
        <v>127</v>
      </c>
      <c r="H308" s="143">
        <v>45.4</v>
      </c>
      <c r="I308" s="144">
        <v>0</v>
      </c>
      <c r="J308" s="144">
        <f>ROUND(I308*H308,2)</f>
        <v>0</v>
      </c>
      <c r="K308" s="145"/>
      <c r="L308" s="31"/>
      <c r="M308" s="146" t="s">
        <v>1</v>
      </c>
      <c r="N308" s="147" t="s">
        <v>38</v>
      </c>
      <c r="O308" s="148">
        <v>0.26500000000000001</v>
      </c>
      <c r="P308" s="148">
        <f>O308*H308</f>
        <v>12.031000000000001</v>
      </c>
      <c r="Q308" s="148">
        <v>4.2999999999999999E-4</v>
      </c>
      <c r="R308" s="148">
        <f>Q308*H308</f>
        <v>1.9521999999999998E-2</v>
      </c>
      <c r="S308" s="148">
        <v>0</v>
      </c>
      <c r="T308" s="149">
        <f>S308*H308</f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50" t="s">
        <v>194</v>
      </c>
      <c r="AT308" s="150" t="s">
        <v>124</v>
      </c>
      <c r="AU308" s="150" t="s">
        <v>83</v>
      </c>
      <c r="AY308" s="18" t="s">
        <v>121</v>
      </c>
      <c r="BE308" s="151">
        <f>IF(N308="základní",J308,0)</f>
        <v>0</v>
      </c>
      <c r="BF308" s="151">
        <f>IF(N308="snížená",J308,0)</f>
        <v>0</v>
      </c>
      <c r="BG308" s="151">
        <f>IF(N308="zákl. přenesená",J308,0)</f>
        <v>0</v>
      </c>
      <c r="BH308" s="151">
        <f>IF(N308="sníž. přenesená",J308,0)</f>
        <v>0</v>
      </c>
      <c r="BI308" s="151">
        <f>IF(N308="nulová",J308,0)</f>
        <v>0</v>
      </c>
      <c r="BJ308" s="18" t="s">
        <v>81</v>
      </c>
      <c r="BK308" s="151">
        <f>ROUND(I308*H308,2)</f>
        <v>0</v>
      </c>
      <c r="BL308" s="18" t="s">
        <v>194</v>
      </c>
      <c r="BM308" s="150" t="s">
        <v>417</v>
      </c>
    </row>
    <row r="309" spans="1:65" s="2" customFormat="1">
      <c r="A309" s="30"/>
      <c r="B309" s="31"/>
      <c r="C309" s="30"/>
      <c r="D309" s="152" t="s">
        <v>130</v>
      </c>
      <c r="E309" s="30"/>
      <c r="F309" s="153" t="s">
        <v>418</v>
      </c>
      <c r="G309" s="30"/>
      <c r="H309" s="30"/>
      <c r="I309" s="30"/>
      <c r="J309" s="30"/>
      <c r="K309" s="30"/>
      <c r="L309" s="31"/>
      <c r="M309" s="154"/>
      <c r="N309" s="155"/>
      <c r="O309" s="56"/>
      <c r="P309" s="56"/>
      <c r="Q309" s="56"/>
      <c r="R309" s="56"/>
      <c r="S309" s="56"/>
      <c r="T309" s="57"/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T309" s="18" t="s">
        <v>130</v>
      </c>
      <c r="AU309" s="18" t="s">
        <v>83</v>
      </c>
    </row>
    <row r="310" spans="1:65" s="2" customFormat="1" ht="24.2" customHeight="1">
      <c r="A310" s="30"/>
      <c r="B310" s="138"/>
      <c r="C310" s="139">
        <v>55</v>
      </c>
      <c r="D310" s="139" t="s">
        <v>124</v>
      </c>
      <c r="E310" s="140" t="s">
        <v>419</v>
      </c>
      <c r="F310" s="141" t="s">
        <v>420</v>
      </c>
      <c r="G310" s="142" t="s">
        <v>127</v>
      </c>
      <c r="H310" s="143">
        <v>90.4</v>
      </c>
      <c r="I310" s="144">
        <v>0</v>
      </c>
      <c r="J310" s="144">
        <f>ROUND(I310*H310,2)</f>
        <v>0</v>
      </c>
      <c r="K310" s="145"/>
      <c r="L310" s="31"/>
      <c r="M310" s="146" t="s">
        <v>1</v>
      </c>
      <c r="N310" s="147" t="s">
        <v>38</v>
      </c>
      <c r="O310" s="148">
        <v>0.16600000000000001</v>
      </c>
      <c r="P310" s="148">
        <f>O310*H310</f>
        <v>15.006400000000001</v>
      </c>
      <c r="Q310" s="148">
        <v>1.2E-4</v>
      </c>
      <c r="R310" s="148">
        <f>Q310*H310</f>
        <v>1.0848000000000002E-2</v>
      </c>
      <c r="S310" s="148">
        <v>0</v>
      </c>
      <c r="T310" s="149">
        <f>S310*H310</f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150" t="s">
        <v>194</v>
      </c>
      <c r="AT310" s="150" t="s">
        <v>124</v>
      </c>
      <c r="AU310" s="150" t="s">
        <v>83</v>
      </c>
      <c r="AY310" s="18" t="s">
        <v>121</v>
      </c>
      <c r="BE310" s="151">
        <f>IF(N310="základní",J310,0)</f>
        <v>0</v>
      </c>
      <c r="BF310" s="151">
        <f>IF(N310="snížená",J310,0)</f>
        <v>0</v>
      </c>
      <c r="BG310" s="151">
        <f>IF(N310="zákl. přenesená",J310,0)</f>
        <v>0</v>
      </c>
      <c r="BH310" s="151">
        <f>IF(N310="sníž. přenesená",J310,0)</f>
        <v>0</v>
      </c>
      <c r="BI310" s="151">
        <f>IF(N310="nulová",J310,0)</f>
        <v>0</v>
      </c>
      <c r="BJ310" s="18" t="s">
        <v>81</v>
      </c>
      <c r="BK310" s="151">
        <f>ROUND(I310*H310,2)</f>
        <v>0</v>
      </c>
      <c r="BL310" s="18" t="s">
        <v>194</v>
      </c>
      <c r="BM310" s="150" t="s">
        <v>421</v>
      </c>
    </row>
    <row r="311" spans="1:65" s="2" customFormat="1">
      <c r="A311" s="30"/>
      <c r="B311" s="31"/>
      <c r="C311" s="30"/>
      <c r="D311" s="152" t="s">
        <v>130</v>
      </c>
      <c r="E311" s="30"/>
      <c r="F311" s="153" t="s">
        <v>422</v>
      </c>
      <c r="G311" s="30"/>
      <c r="H311" s="30"/>
      <c r="I311" s="30"/>
      <c r="J311" s="30"/>
      <c r="K311" s="30"/>
      <c r="L311" s="31"/>
      <c r="M311" s="154"/>
      <c r="N311" s="155"/>
      <c r="O311" s="56"/>
      <c r="P311" s="56"/>
      <c r="Q311" s="56"/>
      <c r="R311" s="56"/>
      <c r="S311" s="56"/>
      <c r="T311" s="57"/>
      <c r="U311" s="30"/>
      <c r="V311" s="30"/>
      <c r="W311" s="30"/>
      <c r="X311" s="30"/>
      <c r="Y311" s="30"/>
      <c r="Z311" s="30"/>
      <c r="AA311" s="30"/>
      <c r="AB311" s="30"/>
      <c r="AC311" s="30"/>
      <c r="AD311" s="30"/>
      <c r="AE311" s="30"/>
      <c r="AT311" s="18" t="s">
        <v>130</v>
      </c>
      <c r="AU311" s="18" t="s">
        <v>83</v>
      </c>
    </row>
    <row r="312" spans="1:65" s="14" customFormat="1">
      <c r="B312" s="164"/>
      <c r="D312" s="157" t="s">
        <v>132</v>
      </c>
      <c r="E312" s="165" t="s">
        <v>1</v>
      </c>
      <c r="F312" s="166" t="s">
        <v>423</v>
      </c>
      <c r="H312" s="165" t="s">
        <v>1</v>
      </c>
      <c r="L312" s="164"/>
      <c r="M312" s="167"/>
      <c r="N312" s="168"/>
      <c r="O312" s="168"/>
      <c r="P312" s="168"/>
      <c r="Q312" s="168"/>
      <c r="R312" s="168"/>
      <c r="S312" s="168"/>
      <c r="T312" s="169"/>
      <c r="AT312" s="165" t="s">
        <v>132</v>
      </c>
      <c r="AU312" s="165" t="s">
        <v>83</v>
      </c>
      <c r="AV312" s="14" t="s">
        <v>81</v>
      </c>
      <c r="AW312" s="14" t="s">
        <v>29</v>
      </c>
      <c r="AX312" s="14" t="s">
        <v>73</v>
      </c>
      <c r="AY312" s="165" t="s">
        <v>121</v>
      </c>
    </row>
    <row r="313" spans="1:65" s="13" customFormat="1">
      <c r="B313" s="156"/>
      <c r="D313" s="157" t="s">
        <v>132</v>
      </c>
      <c r="E313" s="158" t="s">
        <v>1</v>
      </c>
      <c r="F313" s="159" t="s">
        <v>424</v>
      </c>
      <c r="H313" s="160">
        <v>5</v>
      </c>
      <c r="L313" s="156"/>
      <c r="M313" s="161"/>
      <c r="N313" s="162"/>
      <c r="O313" s="162"/>
      <c r="P313" s="162"/>
      <c r="Q313" s="162"/>
      <c r="R313" s="162"/>
      <c r="S313" s="162"/>
      <c r="T313" s="163"/>
      <c r="AT313" s="158" t="s">
        <v>132</v>
      </c>
      <c r="AU313" s="158" t="s">
        <v>83</v>
      </c>
      <c r="AV313" s="13" t="s">
        <v>83</v>
      </c>
      <c r="AW313" s="13" t="s">
        <v>29</v>
      </c>
      <c r="AX313" s="13" t="s">
        <v>73</v>
      </c>
      <c r="AY313" s="158" t="s">
        <v>121</v>
      </c>
    </row>
    <row r="314" spans="1:65" s="14" customFormat="1">
      <c r="B314" s="164"/>
      <c r="D314" s="157" t="s">
        <v>132</v>
      </c>
      <c r="E314" s="165" t="s">
        <v>1</v>
      </c>
      <c r="F314" s="166" t="s">
        <v>425</v>
      </c>
      <c r="H314" s="165" t="s">
        <v>1</v>
      </c>
      <c r="L314" s="164"/>
      <c r="M314" s="167"/>
      <c r="N314" s="168"/>
      <c r="O314" s="168"/>
      <c r="P314" s="168"/>
      <c r="Q314" s="168"/>
      <c r="R314" s="168"/>
      <c r="S314" s="168"/>
      <c r="T314" s="169"/>
      <c r="AT314" s="165" t="s">
        <v>132</v>
      </c>
      <c r="AU314" s="165" t="s">
        <v>83</v>
      </c>
      <c r="AV314" s="14" t="s">
        <v>81</v>
      </c>
      <c r="AW314" s="14" t="s">
        <v>29</v>
      </c>
      <c r="AX314" s="14" t="s">
        <v>73</v>
      </c>
      <c r="AY314" s="165" t="s">
        <v>121</v>
      </c>
    </row>
    <row r="315" spans="1:65" s="13" customFormat="1">
      <c r="B315" s="156"/>
      <c r="D315" s="157" t="s">
        <v>132</v>
      </c>
      <c r="E315" s="158" t="s">
        <v>1</v>
      </c>
      <c r="F315" s="159" t="s">
        <v>426</v>
      </c>
      <c r="H315" s="160">
        <v>85.4</v>
      </c>
      <c r="L315" s="156"/>
      <c r="M315" s="161"/>
      <c r="N315" s="162"/>
      <c r="O315" s="162"/>
      <c r="P315" s="162"/>
      <c r="Q315" s="162"/>
      <c r="R315" s="162"/>
      <c r="S315" s="162"/>
      <c r="T315" s="163"/>
      <c r="AT315" s="158" t="s">
        <v>132</v>
      </c>
      <c r="AU315" s="158" t="s">
        <v>83</v>
      </c>
      <c r="AV315" s="13" t="s">
        <v>83</v>
      </c>
      <c r="AW315" s="13" t="s">
        <v>29</v>
      </c>
      <c r="AX315" s="13" t="s">
        <v>73</v>
      </c>
      <c r="AY315" s="158" t="s">
        <v>121</v>
      </c>
    </row>
    <row r="316" spans="1:65" s="16" customFormat="1">
      <c r="B316" s="177"/>
      <c r="D316" s="157" t="s">
        <v>132</v>
      </c>
      <c r="E316" s="178" t="s">
        <v>1</v>
      </c>
      <c r="F316" s="179" t="s">
        <v>160</v>
      </c>
      <c r="H316" s="180">
        <v>90.4</v>
      </c>
      <c r="L316" s="177"/>
      <c r="M316" s="181"/>
      <c r="N316" s="182"/>
      <c r="O316" s="182"/>
      <c r="P316" s="182"/>
      <c r="Q316" s="182"/>
      <c r="R316" s="182"/>
      <c r="S316" s="182"/>
      <c r="T316" s="183"/>
      <c r="AT316" s="178" t="s">
        <v>132</v>
      </c>
      <c r="AU316" s="178" t="s">
        <v>83</v>
      </c>
      <c r="AV316" s="16" t="s">
        <v>128</v>
      </c>
      <c r="AW316" s="16" t="s">
        <v>29</v>
      </c>
      <c r="AX316" s="16" t="s">
        <v>81</v>
      </c>
      <c r="AY316" s="178" t="s">
        <v>121</v>
      </c>
    </row>
    <row r="317" spans="1:65" s="2" customFormat="1" ht="24.2" customHeight="1">
      <c r="A317" s="30"/>
      <c r="B317" s="138"/>
      <c r="C317" s="139">
        <v>56</v>
      </c>
      <c r="D317" s="139" t="s">
        <v>124</v>
      </c>
      <c r="E317" s="140" t="s">
        <v>427</v>
      </c>
      <c r="F317" s="141" t="s">
        <v>428</v>
      </c>
      <c r="G317" s="142" t="s">
        <v>127</v>
      </c>
      <c r="H317" s="143">
        <v>90.4</v>
      </c>
      <c r="I317" s="144">
        <v>0</v>
      </c>
      <c r="J317" s="144">
        <f>ROUND(I317*H317,2)</f>
        <v>0</v>
      </c>
      <c r="K317" s="145"/>
      <c r="L317" s="31"/>
      <c r="M317" s="146" t="s">
        <v>1</v>
      </c>
      <c r="N317" s="147" t="s">
        <v>38</v>
      </c>
      <c r="O317" s="148">
        <v>0.17199999999999999</v>
      </c>
      <c r="P317" s="148">
        <f>O317*H317</f>
        <v>15.5488</v>
      </c>
      <c r="Q317" s="148">
        <v>1.2E-4</v>
      </c>
      <c r="R317" s="148">
        <f>Q317*H317</f>
        <v>1.0848000000000002E-2</v>
      </c>
      <c r="S317" s="148">
        <v>0</v>
      </c>
      <c r="T317" s="149">
        <f>S317*H317</f>
        <v>0</v>
      </c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R317" s="150" t="s">
        <v>194</v>
      </c>
      <c r="AT317" s="150" t="s">
        <v>124</v>
      </c>
      <c r="AU317" s="150" t="s">
        <v>83</v>
      </c>
      <c r="AY317" s="18" t="s">
        <v>121</v>
      </c>
      <c r="BE317" s="151">
        <f>IF(N317="základní",J317,0)</f>
        <v>0</v>
      </c>
      <c r="BF317" s="151">
        <f>IF(N317="snížená",J317,0)</f>
        <v>0</v>
      </c>
      <c r="BG317" s="151">
        <f>IF(N317="zákl. přenesená",J317,0)</f>
        <v>0</v>
      </c>
      <c r="BH317" s="151">
        <f>IF(N317="sníž. přenesená",J317,0)</f>
        <v>0</v>
      </c>
      <c r="BI317" s="151">
        <f>IF(N317="nulová",J317,0)</f>
        <v>0</v>
      </c>
      <c r="BJ317" s="18" t="s">
        <v>81</v>
      </c>
      <c r="BK317" s="151">
        <f>ROUND(I317*H317,2)</f>
        <v>0</v>
      </c>
      <c r="BL317" s="18" t="s">
        <v>194</v>
      </c>
      <c r="BM317" s="150" t="s">
        <v>429</v>
      </c>
    </row>
    <row r="318" spans="1:65" s="2" customFormat="1">
      <c r="A318" s="30"/>
      <c r="B318" s="31"/>
      <c r="C318" s="30"/>
      <c r="D318" s="152" t="s">
        <v>130</v>
      </c>
      <c r="E318" s="30"/>
      <c r="F318" s="153" t="s">
        <v>430</v>
      </c>
      <c r="G318" s="30"/>
      <c r="H318" s="30"/>
      <c r="I318" s="30"/>
      <c r="J318" s="30"/>
      <c r="K318" s="30"/>
      <c r="L318" s="31"/>
      <c r="M318" s="154"/>
      <c r="N318" s="155"/>
      <c r="O318" s="56"/>
      <c r="P318" s="56"/>
      <c r="Q318" s="56"/>
      <c r="R318" s="56"/>
      <c r="S318" s="56"/>
      <c r="T318" s="57"/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T318" s="18" t="s">
        <v>130</v>
      </c>
      <c r="AU318" s="18" t="s">
        <v>83</v>
      </c>
    </row>
    <row r="319" spans="1:65" s="12" customFormat="1" ht="22.9" customHeight="1">
      <c r="B319" s="126"/>
      <c r="D319" s="127" t="s">
        <v>72</v>
      </c>
      <c r="E319" s="136" t="s">
        <v>431</v>
      </c>
      <c r="F319" s="136" t="s">
        <v>432</v>
      </c>
      <c r="J319" s="137">
        <f>BK319</f>
        <v>0</v>
      </c>
      <c r="L319" s="126"/>
      <c r="M319" s="130"/>
      <c r="N319" s="131"/>
      <c r="O319" s="131"/>
      <c r="P319" s="132">
        <f>SUM(P320:P334)</f>
        <v>14.30071</v>
      </c>
      <c r="Q319" s="131"/>
      <c r="R319" s="132">
        <f>SUM(R320:R334)</f>
        <v>7.5189300000000001E-2</v>
      </c>
      <c r="S319" s="131"/>
      <c r="T319" s="133">
        <f>SUM(T320:T334)</f>
        <v>0</v>
      </c>
      <c r="AR319" s="127" t="s">
        <v>83</v>
      </c>
      <c r="AT319" s="134" t="s">
        <v>72</v>
      </c>
      <c r="AU319" s="134" t="s">
        <v>81</v>
      </c>
      <c r="AY319" s="127" t="s">
        <v>121</v>
      </c>
      <c r="BK319" s="135">
        <f>SUM(BK320:BK334)</f>
        <v>0</v>
      </c>
    </row>
    <row r="320" spans="1:65" s="2" customFormat="1" ht="24.2" customHeight="1">
      <c r="A320" s="30"/>
      <c r="B320" s="138"/>
      <c r="C320" s="139">
        <v>57</v>
      </c>
      <c r="D320" s="139" t="s">
        <v>124</v>
      </c>
      <c r="E320" s="140" t="s">
        <v>433</v>
      </c>
      <c r="F320" s="141" t="s">
        <v>434</v>
      </c>
      <c r="G320" s="142" t="s">
        <v>127</v>
      </c>
      <c r="H320" s="143">
        <v>147.43</v>
      </c>
      <c r="I320" s="144">
        <v>0</v>
      </c>
      <c r="J320" s="144">
        <f>ROUND(I320*H320,2)</f>
        <v>0</v>
      </c>
      <c r="K320" s="145"/>
      <c r="L320" s="31"/>
      <c r="M320" s="146" t="s">
        <v>1</v>
      </c>
      <c r="N320" s="147" t="s">
        <v>38</v>
      </c>
      <c r="O320" s="148">
        <v>3.3000000000000002E-2</v>
      </c>
      <c r="P320" s="148">
        <f>O320*H320</f>
        <v>4.8651900000000001</v>
      </c>
      <c r="Q320" s="148">
        <v>2.1000000000000001E-4</v>
      </c>
      <c r="R320" s="148">
        <f>Q320*H320</f>
        <v>3.0960300000000003E-2</v>
      </c>
      <c r="S320" s="148">
        <v>0</v>
      </c>
      <c r="T320" s="149">
        <f>S320*H320</f>
        <v>0</v>
      </c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R320" s="150" t="s">
        <v>194</v>
      </c>
      <c r="AT320" s="150" t="s">
        <v>124</v>
      </c>
      <c r="AU320" s="150" t="s">
        <v>83</v>
      </c>
      <c r="AY320" s="18" t="s">
        <v>121</v>
      </c>
      <c r="BE320" s="151">
        <f>IF(N320="základní",J320,0)</f>
        <v>0</v>
      </c>
      <c r="BF320" s="151">
        <f>IF(N320="snížená",J320,0)</f>
        <v>0</v>
      </c>
      <c r="BG320" s="151">
        <f>IF(N320="zákl. přenesená",J320,0)</f>
        <v>0</v>
      </c>
      <c r="BH320" s="151">
        <f>IF(N320="sníž. přenesená",J320,0)</f>
        <v>0</v>
      </c>
      <c r="BI320" s="151">
        <f>IF(N320="nulová",J320,0)</f>
        <v>0</v>
      </c>
      <c r="BJ320" s="18" t="s">
        <v>81</v>
      </c>
      <c r="BK320" s="151">
        <f>ROUND(I320*H320,2)</f>
        <v>0</v>
      </c>
      <c r="BL320" s="18" t="s">
        <v>194</v>
      </c>
      <c r="BM320" s="150" t="s">
        <v>435</v>
      </c>
    </row>
    <row r="321" spans="1:65" s="2" customFormat="1">
      <c r="A321" s="30"/>
      <c r="B321" s="31"/>
      <c r="C321" s="30"/>
      <c r="D321" s="152" t="s">
        <v>130</v>
      </c>
      <c r="E321" s="30"/>
      <c r="F321" s="153" t="s">
        <v>436</v>
      </c>
      <c r="G321" s="30"/>
      <c r="H321" s="30"/>
      <c r="I321" s="30"/>
      <c r="J321" s="30"/>
      <c r="K321" s="30"/>
      <c r="L321" s="31"/>
      <c r="M321" s="154"/>
      <c r="N321" s="155"/>
      <c r="O321" s="56"/>
      <c r="P321" s="56"/>
      <c r="Q321" s="56"/>
      <c r="R321" s="56"/>
      <c r="S321" s="56"/>
      <c r="T321" s="57"/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T321" s="18" t="s">
        <v>130</v>
      </c>
      <c r="AU321" s="18" t="s">
        <v>83</v>
      </c>
    </row>
    <row r="322" spans="1:65" s="14" customFormat="1">
      <c r="B322" s="164"/>
      <c r="D322" s="157" t="s">
        <v>132</v>
      </c>
      <c r="E322" s="165" t="s">
        <v>1</v>
      </c>
      <c r="F322" s="166" t="s">
        <v>437</v>
      </c>
      <c r="H322" s="165" t="s">
        <v>1</v>
      </c>
      <c r="L322" s="164"/>
      <c r="M322" s="167"/>
      <c r="N322" s="168"/>
      <c r="O322" s="168"/>
      <c r="P322" s="168"/>
      <c r="Q322" s="168"/>
      <c r="R322" s="168"/>
      <c r="S322" s="168"/>
      <c r="T322" s="169"/>
      <c r="AT322" s="165" t="s">
        <v>132</v>
      </c>
      <c r="AU322" s="165" t="s">
        <v>83</v>
      </c>
      <c r="AV322" s="14" t="s">
        <v>81</v>
      </c>
      <c r="AW322" s="14" t="s">
        <v>29</v>
      </c>
      <c r="AX322" s="14" t="s">
        <v>73</v>
      </c>
      <c r="AY322" s="165" t="s">
        <v>121</v>
      </c>
    </row>
    <row r="323" spans="1:65" s="13" customFormat="1">
      <c r="B323" s="156"/>
      <c r="D323" s="157" t="s">
        <v>132</v>
      </c>
      <c r="E323" s="158" t="s">
        <v>1</v>
      </c>
      <c r="F323" s="159" t="s">
        <v>151</v>
      </c>
      <c r="H323" s="160">
        <v>105.61</v>
      </c>
      <c r="L323" s="156"/>
      <c r="M323" s="161"/>
      <c r="N323" s="162"/>
      <c r="O323" s="162"/>
      <c r="P323" s="162"/>
      <c r="Q323" s="162"/>
      <c r="R323" s="162"/>
      <c r="S323" s="162"/>
      <c r="T323" s="163"/>
      <c r="AT323" s="158" t="s">
        <v>132</v>
      </c>
      <c r="AU323" s="158" t="s">
        <v>83</v>
      </c>
      <c r="AV323" s="13" t="s">
        <v>83</v>
      </c>
      <c r="AW323" s="13" t="s">
        <v>29</v>
      </c>
      <c r="AX323" s="13" t="s">
        <v>73</v>
      </c>
      <c r="AY323" s="158" t="s">
        <v>121</v>
      </c>
    </row>
    <row r="324" spans="1:65" s="14" customFormat="1">
      <c r="B324" s="164"/>
      <c r="D324" s="157" t="s">
        <v>132</v>
      </c>
      <c r="E324" s="165" t="s">
        <v>1</v>
      </c>
      <c r="F324" s="166" t="s">
        <v>438</v>
      </c>
      <c r="H324" s="165" t="s">
        <v>1</v>
      </c>
      <c r="L324" s="164"/>
      <c r="M324" s="167"/>
      <c r="N324" s="168"/>
      <c r="O324" s="168"/>
      <c r="P324" s="168"/>
      <c r="Q324" s="168"/>
      <c r="R324" s="168"/>
      <c r="S324" s="168"/>
      <c r="T324" s="169"/>
      <c r="AT324" s="165" t="s">
        <v>132</v>
      </c>
      <c r="AU324" s="165" t="s">
        <v>83</v>
      </c>
      <c r="AV324" s="14" t="s">
        <v>81</v>
      </c>
      <c r="AW324" s="14" t="s">
        <v>29</v>
      </c>
      <c r="AX324" s="14" t="s">
        <v>73</v>
      </c>
      <c r="AY324" s="165" t="s">
        <v>121</v>
      </c>
    </row>
    <row r="325" spans="1:65" s="13" customFormat="1">
      <c r="B325" s="156"/>
      <c r="D325" s="157" t="s">
        <v>132</v>
      </c>
      <c r="E325" s="158" t="s">
        <v>1</v>
      </c>
      <c r="F325" s="159" t="s">
        <v>159</v>
      </c>
      <c r="H325" s="160">
        <v>-27.22</v>
      </c>
      <c r="L325" s="156"/>
      <c r="M325" s="161"/>
      <c r="N325" s="162"/>
      <c r="O325" s="162"/>
      <c r="P325" s="162"/>
      <c r="Q325" s="162"/>
      <c r="R325" s="162"/>
      <c r="S325" s="162"/>
      <c r="T325" s="163"/>
      <c r="AT325" s="158" t="s">
        <v>132</v>
      </c>
      <c r="AU325" s="158" t="s">
        <v>83</v>
      </c>
      <c r="AV325" s="13" t="s">
        <v>83</v>
      </c>
      <c r="AW325" s="13" t="s">
        <v>29</v>
      </c>
      <c r="AX325" s="13" t="s">
        <v>73</v>
      </c>
      <c r="AY325" s="158" t="s">
        <v>121</v>
      </c>
    </row>
    <row r="326" spans="1:65" s="14" customFormat="1">
      <c r="B326" s="164"/>
      <c r="D326" s="157" t="s">
        <v>132</v>
      </c>
      <c r="E326" s="165" t="s">
        <v>1</v>
      </c>
      <c r="F326" s="166" t="s">
        <v>154</v>
      </c>
      <c r="H326" s="165" t="s">
        <v>1</v>
      </c>
      <c r="L326" s="164"/>
      <c r="M326" s="167"/>
      <c r="N326" s="168"/>
      <c r="O326" s="168"/>
      <c r="P326" s="168"/>
      <c r="Q326" s="168"/>
      <c r="R326" s="168"/>
      <c r="S326" s="168"/>
      <c r="T326" s="169"/>
      <c r="AT326" s="165" t="s">
        <v>132</v>
      </c>
      <c r="AU326" s="165" t="s">
        <v>83</v>
      </c>
      <c r="AV326" s="14" t="s">
        <v>81</v>
      </c>
      <c r="AW326" s="14" t="s">
        <v>29</v>
      </c>
      <c r="AX326" s="14" t="s">
        <v>73</v>
      </c>
      <c r="AY326" s="165" t="s">
        <v>121</v>
      </c>
    </row>
    <row r="327" spans="1:65" s="13" customFormat="1">
      <c r="B327" s="156"/>
      <c r="D327" s="157" t="s">
        <v>132</v>
      </c>
      <c r="E327" s="158" t="s">
        <v>1</v>
      </c>
      <c r="F327" s="159" t="s">
        <v>155</v>
      </c>
      <c r="H327" s="160">
        <v>6.84</v>
      </c>
      <c r="L327" s="156"/>
      <c r="M327" s="161"/>
      <c r="N327" s="162"/>
      <c r="O327" s="162"/>
      <c r="P327" s="162"/>
      <c r="Q327" s="162"/>
      <c r="R327" s="162"/>
      <c r="S327" s="162"/>
      <c r="T327" s="163"/>
      <c r="AT327" s="158" t="s">
        <v>132</v>
      </c>
      <c r="AU327" s="158" t="s">
        <v>83</v>
      </c>
      <c r="AV327" s="13" t="s">
        <v>83</v>
      </c>
      <c r="AW327" s="13" t="s">
        <v>29</v>
      </c>
      <c r="AX327" s="13" t="s">
        <v>73</v>
      </c>
      <c r="AY327" s="158" t="s">
        <v>121</v>
      </c>
    </row>
    <row r="328" spans="1:65" s="14" customFormat="1">
      <c r="B328" s="164"/>
      <c r="D328" s="157" t="s">
        <v>132</v>
      </c>
      <c r="E328" s="165" t="s">
        <v>1</v>
      </c>
      <c r="F328" s="166" t="s">
        <v>439</v>
      </c>
      <c r="H328" s="165" t="s">
        <v>1</v>
      </c>
      <c r="L328" s="164"/>
      <c r="M328" s="167"/>
      <c r="N328" s="168"/>
      <c r="O328" s="168"/>
      <c r="P328" s="168"/>
      <c r="Q328" s="168"/>
      <c r="R328" s="168"/>
      <c r="S328" s="168"/>
      <c r="T328" s="169"/>
      <c r="AT328" s="165" t="s">
        <v>132</v>
      </c>
      <c r="AU328" s="165" t="s">
        <v>83</v>
      </c>
      <c r="AV328" s="14" t="s">
        <v>81</v>
      </c>
      <c r="AW328" s="14" t="s">
        <v>29</v>
      </c>
      <c r="AX328" s="14" t="s">
        <v>73</v>
      </c>
      <c r="AY328" s="165" t="s">
        <v>121</v>
      </c>
    </row>
    <row r="329" spans="1:65" s="13" customFormat="1">
      <c r="B329" s="156"/>
      <c r="D329" s="157" t="s">
        <v>132</v>
      </c>
      <c r="E329" s="158" t="s">
        <v>1</v>
      </c>
      <c r="F329" s="159" t="s">
        <v>207</v>
      </c>
      <c r="H329" s="160">
        <v>62.2</v>
      </c>
      <c r="L329" s="156"/>
      <c r="M329" s="161"/>
      <c r="N329" s="162"/>
      <c r="O329" s="162"/>
      <c r="P329" s="162"/>
      <c r="Q329" s="162"/>
      <c r="R329" s="162"/>
      <c r="S329" s="162"/>
      <c r="T329" s="163"/>
      <c r="AT329" s="158" t="s">
        <v>132</v>
      </c>
      <c r="AU329" s="158" t="s">
        <v>83</v>
      </c>
      <c r="AV329" s="13" t="s">
        <v>83</v>
      </c>
      <c r="AW329" s="13" t="s">
        <v>29</v>
      </c>
      <c r="AX329" s="13" t="s">
        <v>73</v>
      </c>
      <c r="AY329" s="158" t="s">
        <v>121</v>
      </c>
    </row>
    <row r="330" spans="1:65" s="16" customFormat="1">
      <c r="B330" s="177"/>
      <c r="D330" s="157" t="s">
        <v>132</v>
      </c>
      <c r="E330" s="178" t="s">
        <v>1</v>
      </c>
      <c r="F330" s="179" t="s">
        <v>160</v>
      </c>
      <c r="H330" s="180">
        <v>147.43</v>
      </c>
      <c r="L330" s="177"/>
      <c r="M330" s="181"/>
      <c r="N330" s="182"/>
      <c r="O330" s="182"/>
      <c r="P330" s="182"/>
      <c r="Q330" s="182"/>
      <c r="R330" s="182"/>
      <c r="S330" s="182"/>
      <c r="T330" s="183"/>
      <c r="AT330" s="178" t="s">
        <v>132</v>
      </c>
      <c r="AU330" s="178" t="s">
        <v>83</v>
      </c>
      <c r="AV330" s="16" t="s">
        <v>128</v>
      </c>
      <c r="AW330" s="16" t="s">
        <v>29</v>
      </c>
      <c r="AX330" s="16" t="s">
        <v>81</v>
      </c>
      <c r="AY330" s="178" t="s">
        <v>121</v>
      </c>
    </row>
    <row r="331" spans="1:65" s="2" customFormat="1" ht="24.2" customHeight="1">
      <c r="A331" s="30"/>
      <c r="B331" s="138"/>
      <c r="C331" s="139">
        <v>58</v>
      </c>
      <c r="D331" s="139" t="s">
        <v>124</v>
      </c>
      <c r="E331" s="140" t="s">
        <v>440</v>
      </c>
      <c r="F331" s="141" t="s">
        <v>441</v>
      </c>
      <c r="G331" s="142" t="s">
        <v>127</v>
      </c>
      <c r="H331" s="143">
        <v>147.43</v>
      </c>
      <c r="I331" s="144">
        <v>0</v>
      </c>
      <c r="J331" s="144">
        <f>ROUND(I331*H331,2)</f>
        <v>0</v>
      </c>
      <c r="K331" s="145"/>
      <c r="L331" s="31"/>
      <c r="M331" s="146" t="s">
        <v>1</v>
      </c>
      <c r="N331" s="147" t="s">
        <v>38</v>
      </c>
      <c r="O331" s="148">
        <v>6.4000000000000001E-2</v>
      </c>
      <c r="P331" s="148">
        <f>O331*H331</f>
        <v>9.4355200000000004</v>
      </c>
      <c r="Q331" s="148">
        <v>2.9E-4</v>
      </c>
      <c r="R331" s="148">
        <f>Q331*H331</f>
        <v>4.27547E-2</v>
      </c>
      <c r="S331" s="148">
        <v>0</v>
      </c>
      <c r="T331" s="149">
        <f>S331*H331</f>
        <v>0</v>
      </c>
      <c r="U331" s="30"/>
      <c r="V331" s="30"/>
      <c r="W331" s="30"/>
      <c r="X331" s="30"/>
      <c r="Y331" s="30"/>
      <c r="Z331" s="30"/>
      <c r="AA331" s="30"/>
      <c r="AB331" s="30"/>
      <c r="AC331" s="30"/>
      <c r="AD331" s="30"/>
      <c r="AE331" s="30"/>
      <c r="AR331" s="150" t="s">
        <v>194</v>
      </c>
      <c r="AT331" s="150" t="s">
        <v>124</v>
      </c>
      <c r="AU331" s="150" t="s">
        <v>83</v>
      </c>
      <c r="AY331" s="18" t="s">
        <v>121</v>
      </c>
      <c r="BE331" s="151">
        <f>IF(N331="základní",J331,0)</f>
        <v>0</v>
      </c>
      <c r="BF331" s="151">
        <f>IF(N331="snížená",J331,0)</f>
        <v>0</v>
      </c>
      <c r="BG331" s="151">
        <f>IF(N331="zákl. přenesená",J331,0)</f>
        <v>0</v>
      </c>
      <c r="BH331" s="151">
        <f>IF(N331="sníž. přenesená",J331,0)</f>
        <v>0</v>
      </c>
      <c r="BI331" s="151">
        <f>IF(N331="nulová",J331,0)</f>
        <v>0</v>
      </c>
      <c r="BJ331" s="18" t="s">
        <v>81</v>
      </c>
      <c r="BK331" s="151">
        <f>ROUND(I331*H331,2)</f>
        <v>0</v>
      </c>
      <c r="BL331" s="18" t="s">
        <v>194</v>
      </c>
      <c r="BM331" s="150" t="s">
        <v>442</v>
      </c>
    </row>
    <row r="332" spans="1:65" s="2" customFormat="1">
      <c r="A332" s="30"/>
      <c r="B332" s="31"/>
      <c r="C332" s="30"/>
      <c r="D332" s="152" t="s">
        <v>130</v>
      </c>
      <c r="E332" s="30"/>
      <c r="F332" s="153" t="s">
        <v>443</v>
      </c>
      <c r="G332" s="30"/>
      <c r="H332" s="30"/>
      <c r="I332" s="30"/>
      <c r="J332" s="30"/>
      <c r="K332" s="30"/>
      <c r="L332" s="31"/>
      <c r="M332" s="154"/>
      <c r="N332" s="155"/>
      <c r="O332" s="56"/>
      <c r="P332" s="56"/>
      <c r="Q332" s="56"/>
      <c r="R332" s="56"/>
      <c r="S332" s="56"/>
      <c r="T332" s="57"/>
      <c r="U332" s="30"/>
      <c r="V332" s="30"/>
      <c r="W332" s="30"/>
      <c r="X332" s="30"/>
      <c r="Y332" s="30"/>
      <c r="Z332" s="30"/>
      <c r="AA332" s="30"/>
      <c r="AB332" s="30"/>
      <c r="AC332" s="30"/>
      <c r="AD332" s="30"/>
      <c r="AE332" s="30"/>
      <c r="AT332" s="18" t="s">
        <v>130</v>
      </c>
      <c r="AU332" s="18" t="s">
        <v>83</v>
      </c>
    </row>
    <row r="333" spans="1:65" s="2" customFormat="1" ht="33" customHeight="1">
      <c r="A333" s="30"/>
      <c r="B333" s="138"/>
      <c r="C333" s="139">
        <v>59</v>
      </c>
      <c r="D333" s="139" t="s">
        <v>124</v>
      </c>
      <c r="E333" s="140" t="s">
        <v>444</v>
      </c>
      <c r="F333" s="141" t="s">
        <v>445</v>
      </c>
      <c r="G333" s="142" t="s">
        <v>127</v>
      </c>
      <c r="H333" s="143">
        <v>147.43</v>
      </c>
      <c r="I333" s="144">
        <v>0</v>
      </c>
      <c r="J333" s="144">
        <f>ROUND(I333*H333,2)</f>
        <v>0</v>
      </c>
      <c r="K333" s="145"/>
      <c r="L333" s="31"/>
      <c r="M333" s="146" t="s">
        <v>1</v>
      </c>
      <c r="N333" s="147" t="s">
        <v>38</v>
      </c>
      <c r="O333" s="148">
        <v>0</v>
      </c>
      <c r="P333" s="148">
        <f>O333*H333</f>
        <v>0</v>
      </c>
      <c r="Q333" s="148">
        <v>1.0000000000000001E-5</v>
      </c>
      <c r="R333" s="148">
        <f>Q333*H333</f>
        <v>1.4743000000000002E-3</v>
      </c>
      <c r="S333" s="148">
        <v>0</v>
      </c>
      <c r="T333" s="149">
        <f>S333*H333</f>
        <v>0</v>
      </c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R333" s="150" t="s">
        <v>194</v>
      </c>
      <c r="AT333" s="150" t="s">
        <v>124</v>
      </c>
      <c r="AU333" s="150" t="s">
        <v>83</v>
      </c>
      <c r="AY333" s="18" t="s">
        <v>121</v>
      </c>
      <c r="BE333" s="151">
        <f>IF(N333="základní",J333,0)</f>
        <v>0</v>
      </c>
      <c r="BF333" s="151">
        <f>IF(N333="snížená",J333,0)</f>
        <v>0</v>
      </c>
      <c r="BG333" s="151">
        <f>IF(N333="zákl. přenesená",J333,0)</f>
        <v>0</v>
      </c>
      <c r="BH333" s="151">
        <f>IF(N333="sníž. přenesená",J333,0)</f>
        <v>0</v>
      </c>
      <c r="BI333" s="151">
        <f>IF(N333="nulová",J333,0)</f>
        <v>0</v>
      </c>
      <c r="BJ333" s="18" t="s">
        <v>81</v>
      </c>
      <c r="BK333" s="151">
        <f>ROUND(I333*H333,2)</f>
        <v>0</v>
      </c>
      <c r="BL333" s="18" t="s">
        <v>194</v>
      </c>
      <c r="BM333" s="150" t="s">
        <v>446</v>
      </c>
    </row>
    <row r="334" spans="1:65" s="2" customFormat="1">
      <c r="A334" s="30"/>
      <c r="B334" s="31"/>
      <c r="C334" s="30"/>
      <c r="D334" s="152" t="s">
        <v>130</v>
      </c>
      <c r="E334" s="30"/>
      <c r="F334" s="153" t="s">
        <v>447</v>
      </c>
      <c r="G334" s="30"/>
      <c r="H334" s="30"/>
      <c r="I334" s="30"/>
      <c r="J334" s="30"/>
      <c r="K334" s="30"/>
      <c r="L334" s="31"/>
      <c r="M334" s="194"/>
      <c r="N334" s="195"/>
      <c r="O334" s="196"/>
      <c r="P334" s="196"/>
      <c r="Q334" s="196"/>
      <c r="R334" s="196"/>
      <c r="S334" s="196"/>
      <c r="T334" s="197"/>
      <c r="U334" s="30"/>
      <c r="V334" s="30"/>
      <c r="W334" s="30"/>
      <c r="X334" s="30"/>
      <c r="Y334" s="30"/>
      <c r="Z334" s="30"/>
      <c r="AA334" s="30"/>
      <c r="AB334" s="30"/>
      <c r="AC334" s="30"/>
      <c r="AD334" s="30"/>
      <c r="AE334" s="30"/>
      <c r="AT334" s="18" t="s">
        <v>130</v>
      </c>
      <c r="AU334" s="18" t="s">
        <v>83</v>
      </c>
    </row>
    <row r="335" spans="1:65" s="2" customFormat="1" ht="6.95" customHeight="1">
      <c r="A335" s="30"/>
      <c r="B335" s="45"/>
      <c r="C335" s="46"/>
      <c r="D335" s="46"/>
      <c r="E335" s="46"/>
      <c r="F335" s="46"/>
      <c r="G335" s="46"/>
      <c r="H335" s="46"/>
      <c r="I335" s="46"/>
      <c r="J335" s="46"/>
      <c r="K335" s="46"/>
      <c r="L335" s="31"/>
      <c r="M335" s="30"/>
      <c r="O335" s="30"/>
      <c r="P335" s="30"/>
      <c r="Q335" s="30"/>
      <c r="R335" s="30"/>
      <c r="S335" s="30"/>
      <c r="T335" s="30"/>
      <c r="U335" s="30"/>
      <c r="V335" s="30"/>
      <c r="W335" s="30"/>
      <c r="X335" s="30"/>
      <c r="Y335" s="30"/>
      <c r="Z335" s="30"/>
      <c r="AA335" s="30"/>
      <c r="AB335" s="30"/>
      <c r="AC335" s="30"/>
      <c r="AD335" s="30"/>
      <c r="AE335" s="30"/>
    </row>
  </sheetData>
  <autoFilter ref="C129:K334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hyperlinks>
    <hyperlink ref="F134" r:id="rId1" xr:uid="{00000000-0004-0000-0100-000000000000}"/>
    <hyperlink ref="F137" r:id="rId2" xr:uid="{00000000-0004-0000-0100-000001000000}"/>
    <hyperlink ref="F141" r:id="rId3" xr:uid="{00000000-0004-0000-0100-000002000000}"/>
    <hyperlink ref="F145" r:id="rId4" xr:uid="{00000000-0004-0000-0100-000003000000}"/>
    <hyperlink ref="F158" r:id="rId5" xr:uid="{00000000-0004-0000-0100-000004000000}"/>
    <hyperlink ref="F166" r:id="rId6" xr:uid="{00000000-0004-0000-0100-000005000000}"/>
    <hyperlink ref="F169" r:id="rId7" xr:uid="{00000000-0004-0000-0100-000006000000}"/>
    <hyperlink ref="F172" r:id="rId8" xr:uid="{00000000-0004-0000-0100-000007000000}"/>
    <hyperlink ref="F175" r:id="rId9" xr:uid="{00000000-0004-0000-0100-000008000000}"/>
    <hyperlink ref="F180" r:id="rId10" xr:uid="{00000000-0004-0000-0100-000009000000}"/>
    <hyperlink ref="F190" r:id="rId11" xr:uid="{00000000-0004-0000-0100-00000A000000}"/>
    <hyperlink ref="F192" r:id="rId12" xr:uid="{00000000-0004-0000-0100-00000B000000}"/>
    <hyperlink ref="F194" r:id="rId13" xr:uid="{00000000-0004-0000-0100-00000C000000}"/>
    <hyperlink ref="F197" r:id="rId14" xr:uid="{00000000-0004-0000-0100-00000D000000}"/>
    <hyperlink ref="F200" r:id="rId15" xr:uid="{00000000-0004-0000-0100-00000E000000}"/>
    <hyperlink ref="F204" r:id="rId16" xr:uid="{00000000-0004-0000-0100-00000F000000}"/>
    <hyperlink ref="F206" r:id="rId17" xr:uid="{00000000-0004-0000-0100-000010000000}"/>
    <hyperlink ref="F210" r:id="rId18" xr:uid="{00000000-0004-0000-0100-000011000000}"/>
    <hyperlink ref="F213" r:id="rId19" xr:uid="{00000000-0004-0000-0100-000012000000}"/>
    <hyperlink ref="F221" r:id="rId20" xr:uid="{00000000-0004-0000-0100-000013000000}"/>
    <hyperlink ref="F229" r:id="rId21" xr:uid="{00000000-0004-0000-0100-000014000000}"/>
    <hyperlink ref="F233" r:id="rId22" xr:uid="{00000000-0004-0000-0100-000015000000}"/>
    <hyperlink ref="F237" r:id="rId23" xr:uid="{00000000-0004-0000-0100-000016000000}"/>
    <hyperlink ref="F251" r:id="rId24" xr:uid="{00000000-0004-0000-0100-000017000000}"/>
    <hyperlink ref="F254" r:id="rId25" xr:uid="{00000000-0004-0000-0100-000018000000}"/>
    <hyperlink ref="F256" r:id="rId26" xr:uid="{00000000-0004-0000-0100-000019000000}"/>
    <hyperlink ref="F260" r:id="rId27" xr:uid="{00000000-0004-0000-0100-00001A000000}"/>
    <hyperlink ref="F264" r:id="rId28" xr:uid="{00000000-0004-0000-0100-00001B000000}"/>
    <hyperlink ref="F266" r:id="rId29" xr:uid="{00000000-0004-0000-0100-00001C000000}"/>
    <hyperlink ref="F269" r:id="rId30" xr:uid="{00000000-0004-0000-0100-00001D000000}"/>
    <hyperlink ref="F272" r:id="rId31" xr:uid="{00000000-0004-0000-0100-00001E000000}"/>
    <hyperlink ref="F274" r:id="rId32" xr:uid="{00000000-0004-0000-0100-00001F000000}"/>
    <hyperlink ref="F284" r:id="rId33" xr:uid="{00000000-0004-0000-0100-000020000000}"/>
    <hyperlink ref="F288" r:id="rId34" xr:uid="{00000000-0004-0000-0100-000021000000}"/>
    <hyperlink ref="F291" r:id="rId35" xr:uid="{00000000-0004-0000-0100-000022000000}"/>
    <hyperlink ref="F300" r:id="rId36" xr:uid="{00000000-0004-0000-0100-000023000000}"/>
    <hyperlink ref="F302" r:id="rId37" xr:uid="{00000000-0004-0000-0100-000024000000}"/>
    <hyperlink ref="F307" r:id="rId38" xr:uid="{00000000-0004-0000-0100-000025000000}"/>
    <hyperlink ref="F309" r:id="rId39" xr:uid="{00000000-0004-0000-0100-000026000000}"/>
    <hyperlink ref="F311" r:id="rId40" xr:uid="{00000000-0004-0000-0100-000027000000}"/>
    <hyperlink ref="F318" r:id="rId41" xr:uid="{00000000-0004-0000-0100-000028000000}"/>
    <hyperlink ref="F321" r:id="rId42" xr:uid="{00000000-0004-0000-0100-000029000000}"/>
    <hyperlink ref="F332" r:id="rId43" xr:uid="{00000000-0004-0000-0100-00002A000000}"/>
    <hyperlink ref="F334" r:id="rId44" xr:uid="{00000000-0004-0000-0100-00002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CC70A003438F40BB0B4D0EAF300461" ma:contentTypeVersion="13" ma:contentTypeDescription="Vytvoří nový dokument" ma:contentTypeScope="" ma:versionID="791fa2d5c75daa177beb07d0e9627631">
  <xsd:schema xmlns:xsd="http://www.w3.org/2001/XMLSchema" xmlns:xs="http://www.w3.org/2001/XMLSchema" xmlns:p="http://schemas.microsoft.com/office/2006/metadata/properties" xmlns:ns2="7121e18b-0634-4c33-baa3-f3de9a020fe8" xmlns:ns3="2c3c911c-8a77-4291-a0b8-f595f9f41878" targetNamespace="http://schemas.microsoft.com/office/2006/metadata/properties" ma:root="true" ma:fieldsID="80de5c5efb14a295029dcd6195a67785" ns2:_="" ns3:_="">
    <xsd:import namespace="7121e18b-0634-4c33-baa3-f3de9a020fe8"/>
    <xsd:import namespace="2c3c911c-8a77-4291-a0b8-f595f9f418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1e18b-0634-4c33-baa3-f3de9a020f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bce56c0d-8add-4fe5-85a8-9b3e3d2b7a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c911c-8a77-4291-a0b8-f595f9f4187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9aa7d8d-1596-48b5-93c8-cb03a9e14a2d}" ma:internalName="TaxCatchAll" ma:showField="CatchAllData" ma:web="2c3c911c-8a77-4291-a0b8-f595f9f418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3c911c-8a77-4291-a0b8-f595f9f41878" xsi:nil="true"/>
    <lcf76f155ced4ddcb4097134ff3c332f xmlns="7121e18b-0634-4c33-baa3-f3de9a020fe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07B4D97-3AD1-4D20-B352-B62D28B85FE8}"/>
</file>

<file path=customXml/itemProps2.xml><?xml version="1.0" encoding="utf-8"?>
<ds:datastoreItem xmlns:ds="http://schemas.openxmlformats.org/officeDocument/2006/customXml" ds:itemID="{3B1C3393-9928-4CC6-8EFD-CE29837F3535}"/>
</file>

<file path=customXml/itemProps3.xml><?xml version="1.0" encoding="utf-8"?>
<ds:datastoreItem xmlns:ds="http://schemas.openxmlformats.org/officeDocument/2006/customXml" ds:itemID="{7E95D571-AFD4-4B5F-8184-6264907CDE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Úpravy a modernizace...</vt:lpstr>
      <vt:lpstr>'01 - Úpravy a modernizace...'!Názvy_tisku</vt:lpstr>
      <vt:lpstr>'Rekapitulace stavby'!Názvy_tisku</vt:lpstr>
      <vt:lpstr>'01 - Úpravy a modernizace...'!Oblast_tisku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Krejča</dc:creator>
  <cp:lastModifiedBy>can0017</cp:lastModifiedBy>
  <dcterms:created xsi:type="dcterms:W3CDTF">2025-03-07T08:18:42Z</dcterms:created>
  <dcterms:modified xsi:type="dcterms:W3CDTF">2025-05-02T07:09:09Z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0x01010043CC70A003438F40BB0B4D0EAF300461</vt:lpwstr>
  </property>
</Properties>
</file>